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5420" windowHeight="10485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>'第１表'!$D$8045</definedName>
    <definedName name="\b">'第１表'!$D$8059</definedName>
    <definedName name="\c">'第１表'!$D$8074</definedName>
    <definedName name="\z">#REF!</definedName>
    <definedName name="ANC">#REF!</definedName>
    <definedName name="ANC2">'第１表'!$C$2</definedName>
    <definedName name="DATA">#REF!</definedName>
    <definedName name="DATA_FILE">'第１表'!$D$8040</definedName>
    <definedName name="DATATIME">'第１表'!$D$8043</definedName>
    <definedName name="FILE_LS_DEL">'第１表'!$D$2:$D$8154</definedName>
    <definedName name="FILECLEAN">'第１表'!$D$8147</definedName>
    <definedName name="FILEDUMMY">'第１表'!$D$2:$D$8154</definedName>
    <definedName name="FILEREAD">'第１表'!$D$8150</definedName>
    <definedName name="FIN1">'第１表'!$D$8067</definedName>
    <definedName name="LS1_BOTTOM">'第１表'!$E$8041</definedName>
    <definedName name="LS1_READ">'第１表'!$D$8052</definedName>
    <definedName name="LS1_SIZE">'第１表'!$D$8041</definedName>
    <definedName name="LS1_TOP">#REF!</definedName>
    <definedName name="LS2_BOTTOM">'第１表'!$E$8042</definedName>
    <definedName name="LS2_SIZE">'第１表'!$D$8042</definedName>
    <definedName name="LS2_TOP">#REF!</definedName>
    <definedName name="MAC_LS">'第１表'!$D$8039</definedName>
    <definedName name="MAIN2">'第１表'!$D$8080</definedName>
    <definedName name="POFF">'第１表'!$D$2:$D$8154</definedName>
    <definedName name="PON">'第１表'!$D$2:$D$8154</definedName>
    <definedName name="_xlnm.Print_Area" localSheetId="0">'第１表'!$A$1:$V$235</definedName>
    <definedName name="Print_Area_MI" localSheetId="0">'第１表'!$A$6:$U$231</definedName>
    <definedName name="Print_Area_MI">#REF!</definedName>
    <definedName name="_xlnm.Print_Titles" localSheetId="0">'第１表'!$2:$5</definedName>
    <definedName name="Print_Titles_MI" localSheetId="0">'第１表'!$2:$5</definedName>
    <definedName name="Print_Titles_MI">#REF!</definedName>
    <definedName name="SUM2">'第１表'!$D$8137</definedName>
    <definedName name="SUM2_BOTM">'第１表'!$D$8144</definedName>
    <definedName name="SUM2_JOB2">'第１表'!$D$8141</definedName>
    <definedName name="TOP">'第１表'!$D$8060</definedName>
    <definedName name="WIND">'第１表'!$D$2:$D$8154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<sst xmlns="http://schemas.openxmlformats.org/spreadsheetml/2006/main" count="312" uniqueCount="270">
  <si>
    <t>別表１</t>
  </si>
  <si>
    <t>保健所</t>
  </si>
  <si>
    <t>市町村</t>
  </si>
  <si>
    <t>温泉地</t>
  </si>
  <si>
    <t>自然湧出</t>
  </si>
  <si>
    <t>掘削自噴</t>
  </si>
  <si>
    <t>枯渇・埋没</t>
  </si>
  <si>
    <t>利用</t>
  </si>
  <si>
    <t>不利</t>
  </si>
  <si>
    <t>枯渇</t>
  </si>
  <si>
    <t>埋没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</si>
  <si>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</si>
  <si>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</si>
  <si>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</si>
  <si>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</si>
  <si>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</si>
  <si>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</si>
  <si>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</si>
  <si>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</si>
  <si>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</si>
  <si>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</si>
  <si>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下田白浜</t>
  </si>
  <si>
    <t>吉佐美</t>
  </si>
  <si>
    <t>田牛</t>
  </si>
  <si>
    <t>一条</t>
  </si>
  <si>
    <t>毛倉野</t>
  </si>
  <si>
    <t>一色</t>
  </si>
  <si>
    <t>下小野・二条</t>
  </si>
  <si>
    <t>南伊豆町</t>
  </si>
  <si>
    <t>大瀬</t>
  </si>
  <si>
    <t>中木</t>
  </si>
  <si>
    <t>入間</t>
  </si>
  <si>
    <t>妻良</t>
  </si>
  <si>
    <t>子浦</t>
  </si>
  <si>
    <t>伊浜</t>
  </si>
  <si>
    <t>松崎町</t>
  </si>
  <si>
    <t>松崎</t>
  </si>
  <si>
    <t>大沢</t>
  </si>
  <si>
    <t>西伊豆町</t>
  </si>
  <si>
    <t>宇久須</t>
  </si>
  <si>
    <t>泉</t>
  </si>
  <si>
    <t>熱海市</t>
  </si>
  <si>
    <t>上多賀・下多賀・網代</t>
  </si>
  <si>
    <t>熱海</t>
  </si>
  <si>
    <t>宇佐美</t>
  </si>
  <si>
    <t>伊東</t>
  </si>
  <si>
    <t>伊東市</t>
  </si>
  <si>
    <t>小室</t>
  </si>
  <si>
    <t>対島</t>
  </si>
  <si>
    <t>修善寺</t>
  </si>
  <si>
    <t>柏久保</t>
  </si>
  <si>
    <t>大野</t>
  </si>
  <si>
    <t>日向</t>
  </si>
  <si>
    <t>土肥</t>
  </si>
  <si>
    <t>八木沢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</si>
  <si>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</si>
  <si>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</si>
  <si>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</si>
  <si>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</si>
  <si>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</si>
  <si>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</si>
  <si>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</si>
  <si>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</si>
  <si>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</si>
  <si>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</si>
  <si>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</si>
  <si>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</si>
  <si>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</si>
  <si>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城</t>
  </si>
  <si>
    <t>梅木</t>
  </si>
  <si>
    <t>原保</t>
  </si>
  <si>
    <t>地蔵堂</t>
  </si>
  <si>
    <t>八幡</t>
  </si>
  <si>
    <t>長岡</t>
  </si>
  <si>
    <t>古奈</t>
  </si>
  <si>
    <t>韮山</t>
  </si>
  <si>
    <t>畑毛･奈古谷</t>
  </si>
  <si>
    <t>函南町</t>
  </si>
  <si>
    <t>函南町小計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</si>
  <si>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</si>
  <si>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</si>
  <si>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</si>
  <si>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</si>
  <si>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</si>
  <si>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</si>
  <si>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</si>
  <si>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</si>
  <si>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</si>
  <si>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</si>
  <si>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</si>
  <si>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</si>
  <si>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御殿場川島田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</si>
  <si>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</si>
  <si>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</si>
  <si>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</si>
  <si>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</si>
  <si>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</si>
  <si>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</si>
  <si>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</si>
  <si>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</si>
  <si>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</si>
  <si>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</si>
  <si>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芝川町</t>
  </si>
  <si>
    <t>瓜島</t>
  </si>
  <si>
    <t>宍原</t>
  </si>
  <si>
    <t>平山・北沼上</t>
  </si>
  <si>
    <t>麻機</t>
  </si>
  <si>
    <t>石部</t>
  </si>
  <si>
    <t>丸子</t>
  </si>
  <si>
    <t>大原</t>
  </si>
  <si>
    <t>安倍大川</t>
  </si>
  <si>
    <t>油山</t>
  </si>
  <si>
    <t>蕨野</t>
  </si>
  <si>
    <t>油野</t>
  </si>
  <si>
    <t>口坂本</t>
  </si>
  <si>
    <t>小瀬戸</t>
  </si>
  <si>
    <t>焼津市</t>
  </si>
  <si>
    <t>焼津</t>
  </si>
  <si>
    <t>藤枝市</t>
  </si>
  <si>
    <t>瀬戸ノ谷</t>
  </si>
  <si>
    <t>島田市</t>
  </si>
  <si>
    <t>島田</t>
  </si>
  <si>
    <t>川根町</t>
  </si>
  <si>
    <t>　　</t>
  </si>
  <si>
    <t>中川根</t>
  </si>
  <si>
    <t>寸又峡</t>
  </si>
  <si>
    <t>接阻峡</t>
  </si>
  <si>
    <t>白沢</t>
  </si>
  <si>
    <t>榛原</t>
  </si>
  <si>
    <t>御前崎</t>
  </si>
  <si>
    <t>相良</t>
  </si>
  <si>
    <t>掛川市</t>
  </si>
  <si>
    <t>法泉寺</t>
  </si>
  <si>
    <t>大東</t>
  </si>
  <si>
    <t>袋井市</t>
  </si>
  <si>
    <t>油山寺</t>
  </si>
  <si>
    <t>虫生</t>
  </si>
  <si>
    <t>岩岳</t>
  </si>
  <si>
    <t>遠州浜</t>
  </si>
  <si>
    <t>浜松市</t>
  </si>
  <si>
    <t>舘山寺</t>
  </si>
  <si>
    <t>雄踏</t>
  </si>
  <si>
    <t>弁天島</t>
  </si>
  <si>
    <t>新居町</t>
  </si>
  <si>
    <t>新居浜</t>
  </si>
  <si>
    <t>細江</t>
  </si>
  <si>
    <t>三ヶ日</t>
  </si>
  <si>
    <t>再掲その１</t>
  </si>
  <si>
    <t>伊豆半島計</t>
  </si>
  <si>
    <t>伊豆半島以外計</t>
  </si>
  <si>
    <t>再掲その２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</si>
  <si>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</si>
  <si>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</si>
  <si>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</si>
  <si>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</si>
  <si>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</si>
  <si>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</si>
  <si>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</si>
  <si>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</si>
  <si>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</si>
  <si>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</si>
  <si>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</si>
  <si>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畑毛</t>
  </si>
  <si>
    <t>奈古谷</t>
  </si>
  <si>
    <t>機械揚湯</t>
  </si>
  <si>
    <t>平均温度 ℃</t>
  </si>
  <si>
    <t>松崎保健支援室小計</t>
  </si>
  <si>
    <t>東部</t>
  </si>
  <si>
    <t>御殿場市</t>
  </si>
  <si>
    <t>富士宮支所小計</t>
  </si>
  <si>
    <t>南沼上</t>
  </si>
  <si>
    <t>西ヶ谷</t>
  </si>
  <si>
    <t>榛原支所小計</t>
  </si>
  <si>
    <t>浅羽</t>
  </si>
  <si>
    <t>掛川支所小計</t>
  </si>
  <si>
    <t>浜名分庁舎小計</t>
  </si>
  <si>
    <t>湧出・揚湯源泉数</t>
  </si>
  <si>
    <t>自噴不利用湧出量計</t>
  </si>
  <si>
    <t>自噴利用　湧出量計</t>
  </si>
  <si>
    <t>機械揚湯量計</t>
  </si>
  <si>
    <t>総湧出・揚湯量 ㍑／分</t>
  </si>
  <si>
    <r>
      <t xml:space="preserve">湧出熱量    </t>
    </r>
    <r>
      <rPr>
        <sz val="12"/>
        <rFont val="Courier New"/>
        <family val="3"/>
      </rPr>
      <t>kcal/</t>
    </r>
    <r>
      <rPr>
        <sz val="12"/>
        <rFont val="ＭＳ 明朝"/>
        <family val="1"/>
      </rPr>
      <t>分</t>
    </r>
  </si>
  <si>
    <t>平均湧出・揚湯量    ㍑／分</t>
  </si>
  <si>
    <t>小計</t>
  </si>
  <si>
    <t>小計</t>
  </si>
  <si>
    <t>姫之湯</t>
  </si>
  <si>
    <t>篭上</t>
  </si>
  <si>
    <t>満水</t>
  </si>
  <si>
    <t>西藤平</t>
  </si>
  <si>
    <t>仁科・堂ケ島</t>
  </si>
  <si>
    <t>河内</t>
  </si>
  <si>
    <t>西里</t>
  </si>
  <si>
    <t>牛尾</t>
  </si>
  <si>
    <t>山王</t>
  </si>
  <si>
    <t>下賀茂・加納・湊・手石・青市</t>
  </si>
  <si>
    <t>大沢里・田子</t>
  </si>
  <si>
    <t>見高(今井浜）</t>
  </si>
  <si>
    <t>神山</t>
  </si>
  <si>
    <t>熱海</t>
  </si>
  <si>
    <t>熱海市</t>
  </si>
  <si>
    <t>データ  井数</t>
  </si>
  <si>
    <t>総源泉数</t>
  </si>
  <si>
    <t>保健所計</t>
  </si>
  <si>
    <t>本所小計</t>
  </si>
  <si>
    <t>修善寺支所小計</t>
  </si>
  <si>
    <t>本所小計</t>
  </si>
  <si>
    <t>柏谷</t>
  </si>
  <si>
    <t>南箱根</t>
  </si>
  <si>
    <t>伊佐布</t>
  </si>
  <si>
    <t>梅ケ島コンヤ</t>
  </si>
  <si>
    <t>梅ケ島</t>
  </si>
  <si>
    <t>井川</t>
  </si>
  <si>
    <t>井川赤石</t>
  </si>
  <si>
    <t>千代</t>
  </si>
  <si>
    <t>志太（含内瀬戸）</t>
  </si>
  <si>
    <t>笹間渡</t>
  </si>
  <si>
    <t>川根</t>
  </si>
  <si>
    <t>小計</t>
  </si>
  <si>
    <t>坂京・河内</t>
  </si>
  <si>
    <t>千頭</t>
  </si>
  <si>
    <t>小長井</t>
  </si>
  <si>
    <t>倉真赤石</t>
  </si>
  <si>
    <t>倉真</t>
  </si>
  <si>
    <t>浦川</t>
  </si>
  <si>
    <t>熱川・北川</t>
  </si>
  <si>
    <t>湯が野・川津筏場・下佐ヶ野・小鍋　</t>
  </si>
  <si>
    <t>加増野・横川・北湯ケ野・相玉</t>
  </si>
  <si>
    <t>河内・蓮台寺・大沢・立野</t>
  </si>
  <si>
    <t>雲見・石部・岩地</t>
  </si>
  <si>
    <t>伊豆山・熱海</t>
  </si>
  <si>
    <t>引佐</t>
  </si>
  <si>
    <t>谷津・浜・笹原</t>
  </si>
  <si>
    <t>峰・田中・沢田・逆川</t>
  </si>
  <si>
    <t>梅ケ島新田</t>
  </si>
  <si>
    <t>*  再掲その２  熱海保健所と東部保健所管内で温泉地内に２つ以上の地域がある場合の詳細である。</t>
  </si>
  <si>
    <t>西浦</t>
  </si>
  <si>
    <t>岡宮</t>
  </si>
  <si>
    <t>内浦</t>
  </si>
  <si>
    <t>宮本</t>
  </si>
  <si>
    <t>戸田</t>
  </si>
  <si>
    <t xml:space="preserve"> </t>
  </si>
  <si>
    <t>梅ケ島金山</t>
  </si>
  <si>
    <t xml:space="preserve"> </t>
  </si>
  <si>
    <t xml:space="preserve"> </t>
  </si>
  <si>
    <t>富士宮</t>
  </si>
  <si>
    <t>村山</t>
  </si>
  <si>
    <t>大瀬</t>
  </si>
  <si>
    <t>曲金</t>
  </si>
  <si>
    <t>保健所計</t>
  </si>
  <si>
    <t>村櫛</t>
  </si>
  <si>
    <t>居尻</t>
  </si>
  <si>
    <t>静岡市</t>
  </si>
  <si>
    <t>静岡市</t>
  </si>
  <si>
    <t>静岡市</t>
  </si>
  <si>
    <t>伊豆の国市</t>
  </si>
  <si>
    <t>伊豆の国市小計</t>
  </si>
  <si>
    <t>伊豆市小計</t>
  </si>
  <si>
    <t>伊豆市</t>
  </si>
  <si>
    <t>川根本町</t>
  </si>
  <si>
    <t>小計</t>
  </si>
  <si>
    <t>牧之原市</t>
  </si>
  <si>
    <t>中部</t>
  </si>
  <si>
    <t>磐田市</t>
  </si>
  <si>
    <t>御前崎市</t>
  </si>
  <si>
    <t>浜松市</t>
  </si>
  <si>
    <t>西部</t>
  </si>
  <si>
    <t>賀茂</t>
  </si>
  <si>
    <t>若林</t>
  </si>
  <si>
    <r>
      <t>*</t>
    </r>
    <r>
      <rPr>
        <sz val="14"/>
        <rFont val="ＭＳ 明朝"/>
        <family val="1"/>
      </rPr>
      <t xml:space="preserve">  再掲その１  伊豆半島：賀茂保健所管内＋熱海保健所管内＋東部保健所本所管内の一部（伊豆の国市＋函南町＋旧戸田村）＋東部保健所修善寺支所管内</t>
    </r>
  </si>
  <si>
    <r>
      <t>状態別源泉数、総湧出・揚湯量、平均温度、平均湧出・揚湯量（平成</t>
    </r>
    <r>
      <rPr>
        <sz val="14"/>
        <rFont val="ＭＳ 明朝"/>
        <family val="1"/>
      </rPr>
      <t>17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月現在）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</si>
</sst>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  <numFmt numFmtId="190" formatCode="#,##0.000"/>
  </numFmts>
  <fonts count="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2"/>
      <name val="Courier New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6" fillId="0" borderId="0" xfId="21" applyFont="1" applyBorder="1" applyAlignment="1">
      <alignment vertical="center"/>
      <protection/>
    </xf>
    <xf numFmtId="176" fontId="6" fillId="0" borderId="0" xfId="21" applyNumberFormat="1" applyFont="1" applyBorder="1" applyAlignment="1">
      <alignment vertical="center"/>
      <protection/>
    </xf>
    <xf numFmtId="4" fontId="6" fillId="0" borderId="0" xfId="21" applyNumberFormat="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 applyProtection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176" fontId="6" fillId="0" borderId="1" xfId="21" applyNumberFormat="1" applyFont="1" applyBorder="1" applyAlignment="1">
      <alignment vertical="center"/>
      <protection/>
    </xf>
    <xf numFmtId="4" fontId="6" fillId="0" borderId="1" xfId="21" applyNumberFormat="1" applyFont="1" applyBorder="1" applyAlignment="1">
      <alignment vertical="center"/>
      <protection/>
    </xf>
    <xf numFmtId="0" fontId="6" fillId="0" borderId="2" xfId="21" applyFont="1" applyBorder="1" applyAlignment="1" applyProtection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" fontId="6" fillId="0" borderId="0" xfId="21" applyNumberFormat="1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6" xfId="2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right" vertical="center"/>
      <protection/>
    </xf>
    <xf numFmtId="0" fontId="6" fillId="0" borderId="4" xfId="2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4" fontId="6" fillId="0" borderId="4" xfId="21" applyNumberFormat="1" applyFont="1" applyBorder="1" applyAlignment="1" applyProtection="1">
      <alignment horizontal="right" vertical="center"/>
      <protection/>
    </xf>
    <xf numFmtId="4" fontId="6" fillId="0" borderId="8" xfId="21" applyNumberFormat="1" applyFont="1" applyBorder="1" applyAlignment="1" applyProtection="1">
      <alignment horizontal="right" vertical="center"/>
      <protection/>
    </xf>
    <xf numFmtId="4" fontId="6" fillId="0" borderId="9" xfId="21" applyNumberFormat="1" applyFont="1" applyBorder="1" applyAlignment="1" applyProtection="1">
      <alignment horizontal="right" vertical="center"/>
      <protection/>
    </xf>
    <xf numFmtId="4" fontId="6" fillId="0" borderId="10" xfId="21" applyNumberFormat="1" applyFont="1" applyBorder="1" applyAlignment="1" applyProtection="1">
      <alignment horizontal="right" vertical="center"/>
      <protection/>
    </xf>
    <xf numFmtId="4" fontId="6" fillId="0" borderId="2" xfId="21" applyNumberFormat="1" applyFont="1" applyBorder="1" applyAlignment="1" applyProtection="1">
      <alignment horizontal="right" vertical="center"/>
      <protection/>
    </xf>
    <xf numFmtId="4" fontId="6" fillId="0" borderId="11" xfId="21" applyNumberFormat="1" applyFont="1" applyBorder="1" applyAlignment="1" applyProtection="1">
      <alignment horizontal="right" vertical="center"/>
      <protection/>
    </xf>
    <xf numFmtId="176" fontId="6" fillId="0" borderId="12" xfId="21" applyNumberFormat="1" applyFont="1" applyBorder="1" applyAlignment="1" applyProtection="1">
      <alignment horizontal="right" vertical="center"/>
      <protection/>
    </xf>
    <xf numFmtId="4" fontId="6" fillId="0" borderId="12" xfId="21" applyNumberFormat="1" applyFont="1" applyBorder="1" applyAlignment="1" applyProtection="1">
      <alignment horizontal="right" vertical="center"/>
      <protection/>
    </xf>
    <xf numFmtId="4" fontId="6" fillId="0" borderId="13" xfId="21" applyNumberFormat="1" applyFont="1" applyBorder="1" applyAlignment="1" applyProtection="1">
      <alignment horizontal="right" vertical="center"/>
      <protection/>
    </xf>
    <xf numFmtId="4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8" xfId="21" applyNumberFormat="1" applyFont="1" applyFill="1" applyBorder="1" applyAlignment="1" applyProtection="1">
      <alignment horizontal="right" vertical="center"/>
      <protection/>
    </xf>
    <xf numFmtId="4" fontId="6" fillId="0" borderId="7" xfId="21" applyNumberFormat="1" applyFont="1" applyBorder="1" applyAlignment="1" applyProtection="1">
      <alignment horizontal="right" vertical="center"/>
      <protection/>
    </xf>
    <xf numFmtId="4" fontId="6" fillId="0" borderId="14" xfId="21" applyNumberFormat="1" applyFont="1" applyBorder="1" applyAlignment="1" applyProtection="1">
      <alignment horizontal="right" vertical="center"/>
      <protection/>
    </xf>
    <xf numFmtId="4" fontId="6" fillId="0" borderId="6" xfId="21" applyNumberFormat="1" applyFont="1" applyBorder="1" applyAlignment="1" applyProtection="1">
      <alignment horizontal="right" vertical="center"/>
      <protection/>
    </xf>
    <xf numFmtId="4" fontId="6" fillId="0" borderId="15" xfId="21" applyNumberFormat="1" applyFont="1" applyBorder="1" applyAlignment="1" applyProtection="1">
      <alignment horizontal="right" vertical="center"/>
      <protection/>
    </xf>
    <xf numFmtId="4" fontId="6" fillId="0" borderId="16" xfId="21" applyNumberFormat="1" applyFont="1" applyBorder="1" applyAlignment="1" applyProtection="1">
      <alignment horizontal="right" vertical="center"/>
      <protection/>
    </xf>
    <xf numFmtId="4" fontId="6" fillId="0" borderId="17" xfId="21" applyNumberFormat="1" applyFont="1" applyBorder="1" applyAlignment="1" applyProtection="1">
      <alignment horizontal="right" vertical="center"/>
      <protection/>
    </xf>
    <xf numFmtId="176" fontId="6" fillId="0" borderId="18" xfId="21" applyNumberFormat="1" applyFont="1" applyBorder="1" applyAlignment="1" applyProtection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181" fontId="6" fillId="0" borderId="0" xfId="17" applyNumberFormat="1" applyFont="1" applyBorder="1" applyAlignment="1">
      <alignment horizontal="right" vertical="center"/>
    </xf>
    <xf numFmtId="4" fontId="6" fillId="0" borderId="0" xfId="21" applyNumberFormat="1" applyFont="1" applyBorder="1" applyAlignment="1" applyProtection="1">
      <alignment horizontal="right" vertical="center"/>
      <protection/>
    </xf>
    <xf numFmtId="0" fontId="6" fillId="0" borderId="1" xfId="21" applyFont="1" applyBorder="1" applyAlignment="1">
      <alignment horizontal="right" vertical="center"/>
      <protection/>
    </xf>
    <xf numFmtId="181" fontId="6" fillId="0" borderId="1" xfId="17" applyNumberFormat="1" applyFont="1" applyBorder="1" applyAlignment="1">
      <alignment horizontal="right" vertical="center"/>
    </xf>
    <xf numFmtId="4" fontId="6" fillId="0" borderId="19" xfId="21" applyNumberFormat="1" applyFont="1" applyBorder="1" applyAlignment="1" applyProtection="1">
      <alignment horizontal="right" vertical="center"/>
      <protection/>
    </xf>
    <xf numFmtId="4" fontId="6" fillId="0" borderId="20" xfId="21" applyNumberFormat="1" applyFont="1" applyBorder="1" applyAlignment="1" applyProtection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176" fontId="6" fillId="0" borderId="0" xfId="21" applyNumberFormat="1" applyFont="1" applyAlignment="1">
      <alignment horizontal="right" vertical="center"/>
      <protection/>
    </xf>
    <xf numFmtId="176" fontId="6" fillId="0" borderId="1" xfId="21" applyNumberFormat="1" applyFont="1" applyBorder="1" applyAlignment="1">
      <alignment horizontal="right" vertical="center"/>
      <protection/>
    </xf>
    <xf numFmtId="176" fontId="6" fillId="0" borderId="4" xfId="21" applyNumberFormat="1" applyFont="1" applyBorder="1" applyAlignment="1" applyProtection="1">
      <alignment horizontal="right" vertical="center"/>
      <protection/>
    </xf>
    <xf numFmtId="176" fontId="6" fillId="0" borderId="2" xfId="21" applyNumberFormat="1" applyFont="1" applyBorder="1" applyAlignment="1" applyProtection="1">
      <alignment horizontal="right" vertical="center"/>
      <protection/>
    </xf>
    <xf numFmtId="176" fontId="6" fillId="0" borderId="14" xfId="21" applyNumberFormat="1" applyFont="1" applyBorder="1" applyAlignment="1" applyProtection="1">
      <alignment horizontal="right" vertical="center"/>
      <protection/>
    </xf>
    <xf numFmtId="4" fontId="6" fillId="0" borderId="21" xfId="21" applyNumberFormat="1" applyFont="1" applyBorder="1" applyAlignment="1" applyProtection="1">
      <alignment horizontal="right" vertical="center"/>
      <protection/>
    </xf>
    <xf numFmtId="176" fontId="6" fillId="0" borderId="4" xfId="17" applyNumberFormat="1" applyFont="1" applyBorder="1" applyAlignment="1" applyProtection="1">
      <alignment horizontal="right" vertical="center"/>
      <protection/>
    </xf>
    <xf numFmtId="176" fontId="6" fillId="0" borderId="9" xfId="17" applyNumberFormat="1" applyFont="1" applyBorder="1" applyAlignment="1" applyProtection="1">
      <alignment horizontal="right" vertical="center"/>
      <protection/>
    </xf>
    <xf numFmtId="176" fontId="6" fillId="0" borderId="2" xfId="17" applyNumberFormat="1" applyFont="1" applyBorder="1" applyAlignment="1" applyProtection="1">
      <alignment horizontal="right" vertical="center"/>
      <protection/>
    </xf>
    <xf numFmtId="176" fontId="6" fillId="0" borderId="4" xfId="17" applyNumberFormat="1" applyFont="1" applyFill="1" applyBorder="1" applyAlignment="1" applyProtection="1">
      <alignment horizontal="right" vertical="center"/>
      <protection/>
    </xf>
    <xf numFmtId="176" fontId="6" fillId="0" borderId="7" xfId="17" applyNumberFormat="1" applyFont="1" applyBorder="1" applyAlignment="1" applyProtection="1">
      <alignment horizontal="right" vertical="center"/>
      <protection/>
    </xf>
    <xf numFmtId="176" fontId="6" fillId="0" borderId="6" xfId="17" applyNumberFormat="1" applyFont="1" applyBorder="1" applyAlignment="1" applyProtection="1">
      <alignment horizontal="right" vertical="center"/>
      <protection/>
    </xf>
    <xf numFmtId="176" fontId="6" fillId="0" borderId="16" xfId="17" applyNumberFormat="1" applyFont="1" applyBorder="1" applyAlignment="1" applyProtection="1">
      <alignment horizontal="right" vertical="center"/>
      <protection/>
    </xf>
    <xf numFmtId="176" fontId="6" fillId="0" borderId="21" xfId="21" applyNumberFormat="1" applyFont="1" applyBorder="1" applyAlignment="1" applyProtection="1">
      <alignment horizontal="right" vertical="center"/>
      <protection/>
    </xf>
    <xf numFmtId="176" fontId="6" fillId="0" borderId="21" xfId="17" applyNumberFormat="1" applyFont="1" applyBorder="1" applyAlignment="1" applyProtection="1">
      <alignment horizontal="right" vertical="center"/>
      <protection/>
    </xf>
    <xf numFmtId="176" fontId="6" fillId="0" borderId="6" xfId="17" applyNumberFormat="1" applyFont="1" applyFill="1" applyBorder="1" applyAlignment="1" applyProtection="1">
      <alignment horizontal="right" vertical="center"/>
      <protection/>
    </xf>
    <xf numFmtId="4" fontId="6" fillId="0" borderId="18" xfId="21" applyNumberFormat="1" applyFont="1" applyBorder="1" applyAlignment="1" applyProtection="1">
      <alignment horizontal="right" vertical="center"/>
      <protection/>
    </xf>
    <xf numFmtId="4" fontId="6" fillId="0" borderId="22" xfId="21" applyNumberFormat="1" applyFont="1" applyBorder="1" applyAlignment="1" applyProtection="1">
      <alignment horizontal="right" vertical="center"/>
      <protection/>
    </xf>
    <xf numFmtId="4" fontId="6" fillId="0" borderId="23" xfId="21" applyNumberFormat="1" applyFont="1" applyBorder="1" applyAlignment="1" applyProtection="1">
      <alignment horizontal="right" vertical="center"/>
      <protection/>
    </xf>
    <xf numFmtId="3" fontId="6" fillId="0" borderId="24" xfId="21" applyNumberFormat="1" applyFont="1" applyBorder="1" applyAlignment="1" applyProtection="1">
      <alignment horizontal="right" vertical="center"/>
      <protection/>
    </xf>
    <xf numFmtId="3" fontId="6" fillId="0" borderId="25" xfId="21" applyNumberFormat="1" applyFont="1" applyBorder="1" applyAlignment="1" applyProtection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/>
    </xf>
    <xf numFmtId="3" fontId="6" fillId="0" borderId="9" xfId="21" applyNumberFormat="1" applyFont="1" applyBorder="1" applyAlignment="1" applyProtection="1">
      <alignment horizontal="right" vertical="center"/>
      <protection/>
    </xf>
    <xf numFmtId="3" fontId="6" fillId="0" borderId="26" xfId="21" applyNumberFormat="1" applyFont="1" applyBorder="1" applyAlignment="1" applyProtection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3" fontId="6" fillId="0" borderId="4" xfId="21" applyNumberFormat="1" applyFont="1" applyFill="1" applyBorder="1" applyAlignment="1" applyProtection="1">
      <alignment horizontal="right" vertical="center"/>
      <protection/>
    </xf>
    <xf numFmtId="3" fontId="6" fillId="0" borderId="7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/>
    </xf>
    <xf numFmtId="3" fontId="6" fillId="0" borderId="6" xfId="21" applyNumberFormat="1" applyFont="1" applyBorder="1" applyAlignment="1" applyProtection="1">
      <alignment horizontal="right" vertical="center"/>
      <protection/>
    </xf>
    <xf numFmtId="3" fontId="6" fillId="0" borderId="22" xfId="21" applyNumberFormat="1" applyFont="1" applyBorder="1" applyAlignment="1" applyProtection="1">
      <alignment horizontal="right" vertical="center"/>
      <protection/>
    </xf>
    <xf numFmtId="3" fontId="6" fillId="0" borderId="18" xfId="21" applyNumberFormat="1" applyFont="1" applyBorder="1" applyAlignment="1" applyProtection="1">
      <alignment horizontal="right" vertical="center"/>
      <protection/>
    </xf>
    <xf numFmtId="3" fontId="6" fillId="0" borderId="2" xfId="17" applyNumberFormat="1" applyFont="1" applyBorder="1" applyAlignment="1" applyProtection="1">
      <alignment horizontal="right" vertical="center"/>
      <protection/>
    </xf>
    <xf numFmtId="3" fontId="6" fillId="0" borderId="16" xfId="21" applyNumberFormat="1" applyFont="1" applyBorder="1" applyAlignment="1" applyProtection="1">
      <alignment horizontal="right" vertical="center"/>
      <protection/>
    </xf>
    <xf numFmtId="3" fontId="6" fillId="0" borderId="21" xfId="21" applyNumberFormat="1" applyFont="1" applyBorder="1" applyAlignment="1" applyProtection="1">
      <alignment horizontal="right" vertical="center"/>
      <protection/>
    </xf>
    <xf numFmtId="3" fontId="6" fillId="0" borderId="14" xfId="21" applyNumberFormat="1" applyFont="1" applyBorder="1" applyAlignment="1" applyProtection="1">
      <alignment horizontal="right" vertical="center"/>
      <protection/>
    </xf>
    <xf numFmtId="3" fontId="6" fillId="0" borderId="6" xfId="21" applyNumberFormat="1" applyFont="1" applyFill="1" applyBorder="1" applyAlignment="1" applyProtection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/>
    </xf>
    <xf numFmtId="3" fontId="6" fillId="0" borderId="27" xfId="21" applyNumberFormat="1" applyFont="1" applyBorder="1" applyAlignment="1" applyProtection="1">
      <alignment horizontal="right" vertical="center"/>
      <protection/>
    </xf>
    <xf numFmtId="3" fontId="6" fillId="0" borderId="0" xfId="21" applyNumberFormat="1" applyFont="1" applyFill="1" applyBorder="1" applyAlignment="1" applyProtection="1">
      <alignment horizontal="right" vertical="center"/>
      <protection/>
    </xf>
    <xf numFmtId="3" fontId="6" fillId="0" borderId="23" xfId="21" applyNumberFormat="1" applyFont="1" applyBorder="1" applyAlignment="1" applyProtection="1">
      <alignment horizontal="right" vertical="center"/>
      <protection/>
    </xf>
    <xf numFmtId="3" fontId="6" fillId="0" borderId="28" xfId="21" applyNumberFormat="1" applyFont="1" applyBorder="1" applyAlignment="1" applyProtection="1">
      <alignment horizontal="right" vertical="center"/>
      <protection/>
    </xf>
    <xf numFmtId="3" fontId="6" fillId="0" borderId="29" xfId="21" applyNumberFormat="1" applyFont="1" applyBorder="1" applyAlignment="1" applyProtection="1">
      <alignment horizontal="right" vertical="center"/>
      <protection/>
    </xf>
    <xf numFmtId="3" fontId="6" fillId="0" borderId="30" xfId="21" applyNumberFormat="1" applyFont="1" applyBorder="1" applyAlignment="1" applyProtection="1">
      <alignment horizontal="right" vertical="center"/>
      <protection/>
    </xf>
    <xf numFmtId="0" fontId="6" fillId="0" borderId="31" xfId="21" applyFont="1" applyBorder="1" applyAlignment="1">
      <alignment horizontal="distributed" vertical="center"/>
      <protection/>
    </xf>
    <xf numFmtId="0" fontId="6" fillId="0" borderId="32" xfId="21" applyFont="1" applyBorder="1" applyAlignment="1">
      <alignment horizontal="distributed" vertical="center"/>
      <protection/>
    </xf>
    <xf numFmtId="0" fontId="6" fillId="0" borderId="4" xfId="21" applyFont="1" applyBorder="1" applyAlignment="1">
      <alignment horizontal="distributed" vertical="center"/>
      <protection/>
    </xf>
    <xf numFmtId="0" fontId="6" fillId="0" borderId="33" xfId="21" applyFont="1" applyBorder="1" applyAlignment="1" applyProtection="1">
      <alignment horizontal="left" vertical="center"/>
      <protection/>
    </xf>
    <xf numFmtId="0" fontId="5" fillId="0" borderId="4" xfId="21" applyFont="1" applyBorder="1" applyAlignment="1" applyProtection="1">
      <alignment horizontal="distributed" vertical="center"/>
      <protection/>
    </xf>
    <xf numFmtId="0" fontId="6" fillId="0" borderId="34" xfId="21" applyFont="1" applyBorder="1" applyAlignment="1" applyProtection="1">
      <alignment horizontal="left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35" xfId="21" applyFont="1" applyBorder="1" applyAlignment="1" applyProtection="1">
      <alignment horizontal="left" vertical="center"/>
      <protection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33" xfId="21" applyFont="1" applyFill="1" applyBorder="1" applyAlignment="1" applyProtection="1" quotePrefix="1">
      <alignment horizontal="left" vertical="center"/>
      <protection/>
    </xf>
    <xf numFmtId="0" fontId="6" fillId="0" borderId="4" xfId="21" applyFont="1" applyBorder="1" applyAlignment="1">
      <alignment horizontal="distributed"/>
      <protection/>
    </xf>
    <xf numFmtId="0" fontId="8" fillId="0" borderId="33" xfId="21" applyFont="1" applyBorder="1" applyAlignment="1" applyProtection="1" quotePrefix="1">
      <alignment horizontal="left" vertical="center"/>
      <protection/>
    </xf>
    <xf numFmtId="0" fontId="6" fillId="0" borderId="4" xfId="21" applyFont="1" applyBorder="1" applyAlignment="1" applyProtection="1">
      <alignment horizontal="distributed" vertical="center"/>
      <protection/>
    </xf>
    <xf numFmtId="0" fontId="6" fillId="0" borderId="36" xfId="21" applyFont="1" applyBorder="1" applyAlignment="1" applyProtection="1">
      <alignment horizontal="left" vertical="center"/>
      <protection/>
    </xf>
    <xf numFmtId="0" fontId="6" fillId="0" borderId="33" xfId="21" applyFont="1" applyFill="1" applyBorder="1" applyAlignment="1" applyProtection="1">
      <alignment horizontal="left" vertical="center"/>
      <protection/>
    </xf>
    <xf numFmtId="0" fontId="6" fillId="0" borderId="34" xfId="21" applyFont="1" applyBorder="1" applyAlignment="1" applyProtection="1" quotePrefix="1">
      <alignment horizontal="left" vertical="center"/>
      <protection/>
    </xf>
    <xf numFmtId="0" fontId="6" fillId="0" borderId="2" xfId="21" applyFont="1" applyBorder="1" applyAlignment="1" applyProtection="1">
      <alignment horizontal="distributed" vertical="center"/>
      <protection/>
    </xf>
    <xf numFmtId="0" fontId="6" fillId="0" borderId="7" xfId="21" applyFont="1" applyBorder="1" applyAlignment="1">
      <alignment horizontal="distributed" vertical="center"/>
      <protection/>
    </xf>
    <xf numFmtId="0" fontId="6" fillId="0" borderId="37" xfId="21" applyFont="1" applyBorder="1" applyAlignment="1" applyProtection="1">
      <alignment horizontal="left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38" xfId="21" applyFont="1" applyBorder="1" applyAlignment="1" applyProtection="1">
      <alignment horizontal="distributed" vertical="center"/>
      <protection/>
    </xf>
    <xf numFmtId="0" fontId="6" fillId="0" borderId="16" xfId="21" applyFont="1" applyBorder="1" applyAlignment="1" applyProtection="1">
      <alignment horizontal="distributed" vertical="center"/>
      <protection/>
    </xf>
    <xf numFmtId="0" fontId="6" fillId="0" borderId="39" xfId="21" applyFont="1" applyBorder="1" applyAlignment="1">
      <alignment horizontal="distributed" vertical="center"/>
      <protection/>
    </xf>
    <xf numFmtId="0" fontId="5" fillId="0" borderId="2" xfId="21" applyFont="1" applyBorder="1" applyAlignment="1" applyProtection="1">
      <alignment horizontal="distributed" vertical="center"/>
      <protection/>
    </xf>
    <xf numFmtId="0" fontId="6" fillId="0" borderId="14" xfId="21" applyFont="1" applyBorder="1" applyAlignment="1">
      <alignment horizontal="distributed" vertical="center"/>
      <protection/>
    </xf>
    <xf numFmtId="0" fontId="6" fillId="0" borderId="33" xfId="21" applyFont="1" applyBorder="1" applyAlignment="1" applyProtection="1" quotePrefix="1">
      <alignment horizontal="left" vertical="center"/>
      <protection/>
    </xf>
    <xf numFmtId="0" fontId="6" fillId="0" borderId="8" xfId="21" applyFont="1" applyBorder="1" applyAlignment="1" applyProtection="1">
      <alignment horizontal="distributed" vertical="center"/>
      <protection/>
    </xf>
    <xf numFmtId="0" fontId="6" fillId="0" borderId="6" xfId="21" applyFont="1" applyBorder="1" applyAlignment="1" applyProtection="1">
      <alignment horizontal="distributed" vertical="center"/>
      <protection/>
    </xf>
    <xf numFmtId="0" fontId="6" fillId="0" borderId="14" xfId="21" applyFont="1" applyBorder="1" applyAlignment="1" applyProtection="1">
      <alignment horizontal="distributed" vertical="center"/>
      <protection/>
    </xf>
    <xf numFmtId="0" fontId="6" fillId="0" borderId="7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" xfId="21" applyFont="1" applyBorder="1" applyAlignment="1" applyProtection="1">
      <alignment horizontal="left" vertical="center"/>
      <protection/>
    </xf>
    <xf numFmtId="0" fontId="6" fillId="0" borderId="1" xfId="21" applyFont="1" applyBorder="1" applyAlignment="1">
      <alignment horizontal="left" vertical="center"/>
      <protection/>
    </xf>
    <xf numFmtId="0" fontId="6" fillId="0" borderId="2" xfId="21" applyFont="1" applyBorder="1" applyAlignment="1" applyProtection="1">
      <alignment horizontal="left" vertical="center"/>
      <protection/>
    </xf>
    <xf numFmtId="0" fontId="6" fillId="0" borderId="4" xfId="21" applyFont="1" applyBorder="1" applyAlignment="1" applyProtection="1">
      <alignment horizontal="left"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6" fillId="0" borderId="40" xfId="21" applyFont="1" applyBorder="1" applyAlignment="1" applyProtection="1">
      <alignment horizontal="left" vertical="center"/>
      <protection/>
    </xf>
    <xf numFmtId="0" fontId="10" fillId="0" borderId="33" xfId="21" applyFont="1" applyBorder="1" applyAlignment="1" applyProtection="1" quotePrefix="1">
      <alignment horizontal="left" vertical="center"/>
      <protection/>
    </xf>
    <xf numFmtId="0" fontId="10" fillId="0" borderId="4" xfId="21" applyFont="1" applyBorder="1" applyAlignment="1" applyProtection="1" quotePrefix="1">
      <alignment horizontal="left" vertical="center"/>
      <protection/>
    </xf>
    <xf numFmtId="0" fontId="6" fillId="0" borderId="0" xfId="21" applyFont="1" applyBorder="1" applyAlignment="1" applyProtection="1" quotePrefix="1">
      <alignment horizontal="left" vertical="center"/>
      <protection/>
    </xf>
    <xf numFmtId="0" fontId="6" fillId="0" borderId="8" xfId="21" applyFont="1" applyBorder="1" applyAlignment="1">
      <alignment vertical="center"/>
      <protection/>
    </xf>
    <xf numFmtId="3" fontId="6" fillId="0" borderId="41" xfId="21" applyNumberFormat="1" applyFont="1" applyBorder="1" applyAlignment="1" applyProtection="1">
      <alignment horizontal="right" vertical="center"/>
      <protection/>
    </xf>
    <xf numFmtId="3" fontId="6" fillId="0" borderId="42" xfId="21" applyNumberFormat="1" applyFont="1" applyBorder="1" applyAlignment="1" applyProtection="1">
      <alignment horizontal="right" vertical="center"/>
      <protection/>
    </xf>
    <xf numFmtId="176" fontId="6" fillId="0" borderId="42" xfId="17" applyNumberFormat="1" applyFont="1" applyBorder="1" applyAlignment="1" applyProtection="1">
      <alignment horizontal="right" vertical="center"/>
      <protection/>
    </xf>
    <xf numFmtId="4" fontId="6" fillId="0" borderId="42" xfId="21" applyNumberFormat="1" applyFont="1" applyBorder="1" applyAlignment="1" applyProtection="1">
      <alignment horizontal="right" vertical="center"/>
      <protection/>
    </xf>
    <xf numFmtId="4" fontId="6" fillId="0" borderId="43" xfId="21" applyNumberFormat="1" applyFont="1" applyBorder="1" applyAlignment="1" applyProtection="1">
      <alignment horizontal="right" vertical="center"/>
      <protection/>
    </xf>
    <xf numFmtId="0" fontId="6" fillId="0" borderId="44" xfId="21" applyFont="1" applyBorder="1" applyAlignment="1" applyProtection="1" quotePrefix="1">
      <alignment horizontal="left" vertical="center"/>
      <protection/>
    </xf>
    <xf numFmtId="0" fontId="6" fillId="0" borderId="35" xfId="21" applyFont="1" applyBorder="1" applyAlignment="1" applyProtection="1" quotePrefix="1">
      <alignment horizontal="left" vertical="center"/>
      <protection/>
    </xf>
    <xf numFmtId="0" fontId="6" fillId="0" borderId="45" xfId="21" applyFont="1" applyBorder="1" applyAlignment="1" applyProtection="1" quotePrefix="1">
      <alignment horizontal="left" vertical="center"/>
      <protection/>
    </xf>
    <xf numFmtId="0" fontId="6" fillId="0" borderId="36" xfId="21" applyFont="1" applyBorder="1" applyAlignment="1" applyProtection="1" quotePrefix="1">
      <alignment horizontal="left" vertical="center"/>
      <protection/>
    </xf>
    <xf numFmtId="0" fontId="7" fillId="0" borderId="33" xfId="21" applyFont="1" applyFill="1" applyBorder="1" applyAlignment="1" applyProtection="1" quotePrefix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vertical="center"/>
      <protection/>
    </xf>
    <xf numFmtId="0" fontId="11" fillId="0" borderId="6" xfId="21" applyFont="1" applyFill="1" applyBorder="1" applyAlignment="1" applyProtection="1">
      <alignment horizontal="centerContinuous" vertical="center"/>
      <protection/>
    </xf>
    <xf numFmtId="0" fontId="6" fillId="0" borderId="5" xfId="21" applyFont="1" applyFill="1" applyBorder="1" applyAlignment="1" applyProtection="1">
      <alignment horizontal="center" vertical="center"/>
      <protection/>
    </xf>
    <xf numFmtId="3" fontId="6" fillId="0" borderId="9" xfId="21" applyNumberFormat="1" applyFont="1" applyFill="1" applyBorder="1" applyAlignment="1" applyProtection="1">
      <alignment horizontal="right" vertical="center"/>
      <protection/>
    </xf>
    <xf numFmtId="3" fontId="6" fillId="0" borderId="2" xfId="21" applyNumberFormat="1" applyFont="1" applyFill="1" applyBorder="1" applyAlignment="1" applyProtection="1">
      <alignment horizontal="right" vertical="center"/>
      <protection/>
    </xf>
    <xf numFmtId="3" fontId="6" fillId="0" borderId="7" xfId="21" applyNumberFormat="1" applyFont="1" applyFill="1" applyBorder="1" applyAlignment="1" applyProtection="1">
      <alignment horizontal="right" vertical="center"/>
      <protection/>
    </xf>
    <xf numFmtId="3" fontId="6" fillId="0" borderId="18" xfId="21" applyNumberFormat="1" applyFont="1" applyFill="1" applyBorder="1" applyAlignment="1" applyProtection="1">
      <alignment horizontal="right" vertical="center"/>
      <protection/>
    </xf>
    <xf numFmtId="3" fontId="6" fillId="0" borderId="2" xfId="17" applyNumberFormat="1" applyFont="1" applyFill="1" applyBorder="1" applyAlignment="1" applyProtection="1">
      <alignment horizontal="right" vertical="center"/>
      <protection/>
    </xf>
    <xf numFmtId="3" fontId="6" fillId="0" borderId="16" xfId="21" applyNumberFormat="1" applyFont="1" applyFill="1" applyBorder="1" applyAlignment="1" applyProtection="1">
      <alignment horizontal="right" vertical="center"/>
      <protection/>
    </xf>
    <xf numFmtId="3" fontId="6" fillId="0" borderId="21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right" vertical="center"/>
      <protection/>
    </xf>
    <xf numFmtId="3" fontId="6" fillId="0" borderId="42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6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176" fontId="6" fillId="0" borderId="1" xfId="21" applyNumberFormat="1" applyFont="1" applyFill="1" applyBorder="1" applyAlignment="1">
      <alignment vertical="center"/>
      <protection/>
    </xf>
    <xf numFmtId="4" fontId="6" fillId="0" borderId="1" xfId="21" applyNumberFormat="1" applyFont="1" applyFill="1" applyBorder="1" applyAlignment="1">
      <alignment vertical="center"/>
      <protection/>
    </xf>
    <xf numFmtId="176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4" xfId="17" applyNumberFormat="1" applyFont="1" applyFill="1" applyBorder="1" applyAlignment="1" applyProtection="1">
      <alignment horizontal="right" vertical="center"/>
      <protection/>
    </xf>
    <xf numFmtId="176" fontId="6" fillId="0" borderId="9" xfId="21" applyNumberFormat="1" applyFont="1" applyFill="1" applyBorder="1" applyAlignment="1" applyProtection="1">
      <alignment horizontal="right" vertical="center"/>
      <protection/>
    </xf>
    <xf numFmtId="4" fontId="6" fillId="0" borderId="9" xfId="17" applyNumberFormat="1" applyFont="1" applyFill="1" applyBorder="1" applyAlignment="1" applyProtection="1">
      <alignment horizontal="right" vertical="center"/>
      <protection/>
    </xf>
    <xf numFmtId="176" fontId="6" fillId="0" borderId="2" xfId="21" applyNumberFormat="1" applyFont="1" applyFill="1" applyBorder="1" applyAlignment="1" applyProtection="1">
      <alignment horizontal="right" vertical="center"/>
      <protection/>
    </xf>
    <xf numFmtId="4" fontId="6" fillId="0" borderId="2" xfId="17" applyNumberFormat="1" applyFont="1" applyFill="1" applyBorder="1" applyAlignment="1" applyProtection="1">
      <alignment horizontal="right" vertical="center"/>
      <protection/>
    </xf>
    <xf numFmtId="176" fontId="6" fillId="0" borderId="2" xfId="17" applyNumberFormat="1" applyFont="1" applyFill="1" applyBorder="1" applyAlignment="1" applyProtection="1">
      <alignment horizontal="right" vertical="center"/>
      <protection/>
    </xf>
    <xf numFmtId="176" fontId="6" fillId="0" borderId="7" xfId="17" applyNumberFormat="1" applyFont="1" applyFill="1" applyBorder="1" applyAlignment="1" applyProtection="1">
      <alignment horizontal="right" vertical="center"/>
      <protection/>
    </xf>
    <xf numFmtId="176" fontId="6" fillId="0" borderId="7" xfId="21" applyNumberFormat="1" applyFont="1" applyFill="1" applyBorder="1" applyAlignment="1" applyProtection="1">
      <alignment horizontal="right" vertical="center"/>
      <protection/>
    </xf>
    <xf numFmtId="4" fontId="6" fillId="0" borderId="7" xfId="17" applyNumberFormat="1" applyFont="1" applyFill="1" applyBorder="1" applyAlignment="1" applyProtection="1">
      <alignment horizontal="right" vertical="center"/>
      <protection/>
    </xf>
    <xf numFmtId="176" fontId="6" fillId="0" borderId="9" xfId="17" applyNumberFormat="1" applyFont="1" applyFill="1" applyBorder="1" applyAlignment="1" applyProtection="1">
      <alignment horizontal="right" vertical="center"/>
      <protection/>
    </xf>
    <xf numFmtId="4" fontId="6" fillId="0" borderId="2" xfId="21" applyNumberFormat="1" applyFont="1" applyFill="1" applyBorder="1" applyAlignment="1" applyProtection="1">
      <alignment horizontal="right" vertical="center"/>
      <protection/>
    </xf>
    <xf numFmtId="176" fontId="6" fillId="0" borderId="6" xfId="21" applyNumberFormat="1" applyFont="1" applyFill="1" applyBorder="1" applyAlignment="1" applyProtection="1">
      <alignment horizontal="right" vertical="center"/>
      <protection/>
    </xf>
    <xf numFmtId="4" fontId="6" fillId="0" borderId="6" xfId="17" applyNumberFormat="1" applyFont="1" applyFill="1" applyBorder="1" applyAlignment="1" applyProtection="1">
      <alignment horizontal="right" vertical="center"/>
      <protection/>
    </xf>
    <xf numFmtId="176" fontId="6" fillId="0" borderId="18" xfId="21" applyNumberFormat="1" applyFont="1" applyFill="1" applyBorder="1" applyAlignment="1" applyProtection="1">
      <alignment horizontal="right" vertical="center"/>
      <protection/>
    </xf>
    <xf numFmtId="4" fontId="6" fillId="0" borderId="18" xfId="21" applyNumberFormat="1" applyFont="1" applyFill="1" applyBorder="1" applyAlignment="1" applyProtection="1">
      <alignment horizontal="right" vertical="center"/>
      <protection/>
    </xf>
    <xf numFmtId="176" fontId="6" fillId="0" borderId="16" xfId="21" applyNumberFormat="1" applyFont="1" applyFill="1" applyBorder="1" applyAlignment="1" applyProtection="1">
      <alignment horizontal="right" vertical="center"/>
      <protection/>
    </xf>
    <xf numFmtId="4" fontId="6" fillId="0" borderId="16" xfId="17" applyNumberFormat="1" applyFont="1" applyFill="1" applyBorder="1" applyAlignment="1" applyProtection="1">
      <alignment horizontal="right" vertical="center"/>
      <protection/>
    </xf>
    <xf numFmtId="176" fontId="6" fillId="0" borderId="21" xfId="21" applyNumberFormat="1" applyFont="1" applyFill="1" applyBorder="1" applyAlignment="1" applyProtection="1">
      <alignment horizontal="right" vertical="center"/>
      <protection/>
    </xf>
    <xf numFmtId="4" fontId="6" fillId="0" borderId="21" xfId="21" applyNumberFormat="1" applyFont="1" applyFill="1" applyBorder="1" applyAlignment="1" applyProtection="1">
      <alignment horizontal="right" vertical="center"/>
      <protection/>
    </xf>
    <xf numFmtId="4" fontId="6" fillId="0" borderId="21" xfId="17" applyNumberFormat="1" applyFont="1" applyFill="1" applyBorder="1" applyAlignment="1" applyProtection="1">
      <alignment horizontal="right" vertical="center"/>
      <protection/>
    </xf>
    <xf numFmtId="4" fontId="6" fillId="0" borderId="7" xfId="21" applyNumberFormat="1" applyFont="1" applyFill="1" applyBorder="1" applyAlignment="1" applyProtection="1">
      <alignment horizontal="right" vertical="center"/>
      <protection/>
    </xf>
    <xf numFmtId="181" fontId="6" fillId="0" borderId="0" xfId="17" applyNumberFormat="1" applyFont="1" applyFill="1" applyBorder="1" applyAlignment="1">
      <alignment horizontal="right" vertical="center"/>
    </xf>
    <xf numFmtId="180" fontId="6" fillId="0" borderId="0" xfId="21" applyNumberFormat="1" applyFont="1" applyFill="1" applyBorder="1" applyAlignment="1">
      <alignment horizontal="right" vertical="center"/>
      <protection/>
    </xf>
    <xf numFmtId="40" fontId="6" fillId="0" borderId="0" xfId="17" applyNumberFormat="1" applyFont="1" applyFill="1" applyBorder="1" applyAlignment="1">
      <alignment horizontal="right" vertical="center"/>
    </xf>
    <xf numFmtId="181" fontId="6" fillId="0" borderId="1" xfId="17" applyNumberFormat="1" applyFont="1" applyFill="1" applyBorder="1" applyAlignment="1">
      <alignment horizontal="right" vertical="center"/>
    </xf>
    <xf numFmtId="180" fontId="6" fillId="0" borderId="1" xfId="21" applyNumberFormat="1" applyFont="1" applyFill="1" applyBorder="1" applyAlignment="1">
      <alignment horizontal="right" vertical="center"/>
      <protection/>
    </xf>
    <xf numFmtId="40" fontId="6" fillId="0" borderId="1" xfId="17" applyNumberFormat="1" applyFont="1" applyFill="1" applyBorder="1" applyAlignment="1">
      <alignment horizontal="right" vertical="center"/>
    </xf>
    <xf numFmtId="176" fontId="6" fillId="0" borderId="42" xfId="17" applyNumberFormat="1" applyFont="1" applyFill="1" applyBorder="1" applyAlignment="1" applyProtection="1">
      <alignment horizontal="right" vertical="center"/>
      <protection/>
    </xf>
    <xf numFmtId="176" fontId="6" fillId="0" borderId="42" xfId="21" applyNumberFormat="1" applyFont="1" applyFill="1" applyBorder="1" applyAlignment="1" applyProtection="1">
      <alignment horizontal="right" vertical="center"/>
      <protection/>
    </xf>
    <xf numFmtId="4" fontId="6" fillId="0" borderId="42" xfId="17" applyNumberFormat="1" applyFont="1" applyFill="1" applyBorder="1" applyAlignment="1" applyProtection="1">
      <alignment horizontal="right" vertical="center"/>
      <protection/>
    </xf>
    <xf numFmtId="181" fontId="6" fillId="0" borderId="0" xfId="17" applyNumberFormat="1" applyFont="1" applyFill="1" applyAlignment="1">
      <alignment horizontal="right" vertical="center"/>
    </xf>
    <xf numFmtId="176" fontId="6" fillId="0" borderId="0" xfId="21" applyNumberFormat="1" applyFont="1" applyFill="1" applyAlignment="1">
      <alignment horizontal="right" vertical="center"/>
      <protection/>
    </xf>
    <xf numFmtId="40" fontId="6" fillId="0" borderId="0" xfId="17" applyNumberFormat="1" applyFont="1" applyFill="1" applyAlignment="1">
      <alignment horizontal="right" vertical="center"/>
    </xf>
    <xf numFmtId="176" fontId="6" fillId="0" borderId="1" xfId="21" applyNumberFormat="1" applyFont="1" applyFill="1" applyBorder="1" applyAlignment="1">
      <alignment horizontal="right" vertical="center"/>
      <protection/>
    </xf>
    <xf numFmtId="176" fontId="6" fillId="0" borderId="0" xfId="21" applyNumberFormat="1" applyFont="1" applyFill="1" applyAlignment="1">
      <alignment vertical="center"/>
      <protection/>
    </xf>
    <xf numFmtId="4" fontId="6" fillId="0" borderId="0" xfId="21" applyNumberFormat="1" applyFont="1" applyFill="1" applyAlignment="1">
      <alignment vertical="center"/>
      <protection/>
    </xf>
    <xf numFmtId="176" fontId="6" fillId="0" borderId="21" xfId="17" applyNumberFormat="1" applyFont="1" applyFill="1" applyBorder="1" applyAlignment="1" applyProtection="1">
      <alignment horizontal="right" vertical="center"/>
      <protection/>
    </xf>
    <xf numFmtId="176" fontId="6" fillId="0" borderId="9" xfId="17" applyNumberFormat="1" applyFont="1" applyFill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4" xfId="17" applyNumberFormat="1" applyFont="1" applyFill="1" applyBorder="1" applyAlignment="1">
      <alignment horizontal="right" vertical="center"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4" xfId="21" applyNumberFormat="1" applyFont="1" applyFill="1" applyBorder="1" applyAlignment="1">
      <alignment horizontal="right" vertical="center"/>
      <protection/>
    </xf>
    <xf numFmtId="176" fontId="6" fillId="0" borderId="4" xfId="21" applyNumberFormat="1" applyFont="1" applyFill="1" applyBorder="1" applyAlignment="1">
      <alignment horizontal="right" vertical="center"/>
      <protection/>
    </xf>
    <xf numFmtId="176" fontId="6" fillId="0" borderId="16" xfId="17" applyNumberFormat="1" applyFont="1" applyFill="1" applyBorder="1" applyAlignment="1" applyProtection="1">
      <alignment horizontal="right" vertical="center"/>
      <protection/>
    </xf>
    <xf numFmtId="0" fontId="7" fillId="0" borderId="33" xfId="21" applyFont="1" applyBorder="1" applyAlignment="1" applyProtection="1" quotePrefix="1">
      <alignment horizontal="left" vertical="center"/>
      <protection/>
    </xf>
    <xf numFmtId="0" fontId="6" fillId="0" borderId="37" xfId="21" applyFont="1" applyBorder="1" applyAlignment="1" applyProtection="1" quotePrefix="1">
      <alignment horizontal="left" vertical="center"/>
      <protection/>
    </xf>
    <xf numFmtId="0" fontId="6" fillId="0" borderId="0" xfId="21" applyFont="1" applyAlignment="1" quotePrefix="1">
      <alignment horizontal="left" vertical="center"/>
      <protection/>
    </xf>
    <xf numFmtId="0" fontId="6" fillId="0" borderId="45" xfId="21" applyFont="1" applyBorder="1" applyAlignment="1" applyProtection="1">
      <alignment horizontal="left" vertical="center"/>
      <protection/>
    </xf>
    <xf numFmtId="0" fontId="17" fillId="0" borderId="4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6" fillId="0" borderId="20" xfId="21" applyFont="1" applyBorder="1" applyAlignment="1" applyProtection="1">
      <alignment horizontal="distributed" vertical="center"/>
      <protection/>
    </xf>
    <xf numFmtId="0" fontId="6" fillId="0" borderId="11" xfId="21" applyFont="1" applyBorder="1" applyAlignment="1" applyProtection="1">
      <alignment horizontal="distributed" vertical="center"/>
      <protection/>
    </xf>
    <xf numFmtId="0" fontId="6" fillId="0" borderId="33" xfId="21" applyFont="1" applyBorder="1" applyAlignment="1" quotePrefix="1">
      <alignment horizontal="left"/>
      <protection/>
    </xf>
    <xf numFmtId="0" fontId="6" fillId="0" borderId="11" xfId="21" applyFont="1" applyBorder="1" applyAlignment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3" fontId="6" fillId="0" borderId="11" xfId="21" applyNumberFormat="1" applyFont="1" applyBorder="1" applyAlignment="1" applyProtection="1">
      <alignment horizontal="right" vertical="center"/>
      <protection/>
    </xf>
    <xf numFmtId="3" fontId="6" fillId="0" borderId="8" xfId="21" applyNumberFormat="1" applyFont="1" applyBorder="1" applyAlignment="1" applyProtection="1">
      <alignment horizontal="right" vertical="center"/>
      <protection/>
    </xf>
    <xf numFmtId="3" fontId="6" fillId="0" borderId="8" xfId="21" applyNumberFormat="1" applyFont="1" applyFill="1" applyBorder="1" applyAlignment="1" applyProtection="1">
      <alignment horizontal="right" vertical="center"/>
      <protection/>
    </xf>
    <xf numFmtId="3" fontId="6" fillId="2" borderId="8" xfId="21" applyNumberFormat="1" applyFont="1" applyFill="1" applyBorder="1" applyAlignment="1" applyProtection="1">
      <alignment horizontal="right" vertical="center"/>
      <protection/>
    </xf>
    <xf numFmtId="176" fontId="6" fillId="0" borderId="8" xfId="17" applyNumberFormat="1" applyFont="1" applyBorder="1" applyAlignment="1" applyProtection="1">
      <alignment horizontal="right" vertical="center"/>
      <protection/>
    </xf>
    <xf numFmtId="176" fontId="6" fillId="0" borderId="8" xfId="17" applyNumberFormat="1" applyFont="1" applyFill="1" applyBorder="1" applyAlignment="1" applyProtection="1">
      <alignment horizontal="right" vertical="center"/>
      <protection/>
    </xf>
    <xf numFmtId="176" fontId="6" fillId="0" borderId="8" xfId="21" applyNumberFormat="1" applyFont="1" applyFill="1" applyBorder="1" applyAlignment="1" applyProtection="1">
      <alignment horizontal="right" vertical="center"/>
      <protection/>
    </xf>
    <xf numFmtId="4" fontId="6" fillId="0" borderId="8" xfId="17" applyNumberFormat="1" applyFont="1" applyFill="1" applyBorder="1" applyAlignment="1" applyProtection="1">
      <alignment horizontal="right" vertical="center"/>
      <protection/>
    </xf>
    <xf numFmtId="3" fontId="6" fillId="0" borderId="46" xfId="21" applyNumberFormat="1" applyFont="1" applyBorder="1" applyAlignment="1" applyProtection="1">
      <alignment horizontal="right" vertical="center"/>
      <protection/>
    </xf>
    <xf numFmtId="3" fontId="6" fillId="0" borderId="39" xfId="21" applyNumberFormat="1" applyFont="1" applyBorder="1" applyAlignment="1" applyProtection="1">
      <alignment horizontal="right" vertical="center"/>
      <protection/>
    </xf>
    <xf numFmtId="176" fontId="6" fillId="0" borderId="4" xfId="21" applyNumberFormat="1" applyFont="1" applyBorder="1" applyAlignment="1">
      <alignment horizontal="right" vertical="center"/>
      <protection/>
    </xf>
    <xf numFmtId="4" fontId="6" fillId="0" borderId="4" xfId="21" applyNumberFormat="1" applyFont="1" applyBorder="1" applyAlignment="1">
      <alignment horizontal="right" vertical="center"/>
      <protection/>
    </xf>
    <xf numFmtId="0" fontId="6" fillId="2" borderId="34" xfId="21" applyFont="1" applyFill="1" applyBorder="1" applyAlignment="1" applyProtection="1">
      <alignment horizontal="left" vertical="center"/>
      <protection/>
    </xf>
    <xf numFmtId="0" fontId="18" fillId="2" borderId="33" xfId="21" applyFont="1" applyFill="1" applyBorder="1" applyAlignment="1" applyProtection="1">
      <alignment horizontal="left" vertical="center"/>
      <protection/>
    </xf>
    <xf numFmtId="0" fontId="6" fillId="2" borderId="33" xfId="21" applyFont="1" applyFill="1" applyBorder="1" applyAlignment="1" applyProtection="1">
      <alignment horizontal="left" vertical="center"/>
      <protection/>
    </xf>
    <xf numFmtId="0" fontId="6" fillId="2" borderId="33" xfId="21" applyFont="1" applyFill="1" applyBorder="1" applyAlignment="1" applyProtection="1" quotePrefix="1">
      <alignment horizontal="left" vertical="center"/>
      <protection/>
    </xf>
    <xf numFmtId="0" fontId="6" fillId="2" borderId="34" xfId="21" applyFont="1" applyFill="1" applyBorder="1" applyAlignment="1" applyProtection="1" quotePrefix="1">
      <alignment horizontal="left" vertical="center"/>
      <protection/>
    </xf>
    <xf numFmtId="0" fontId="6" fillId="2" borderId="4" xfId="21" applyFont="1" applyFill="1" applyBorder="1" applyAlignment="1" applyProtection="1">
      <alignment horizontal="left" vertical="center"/>
      <protection/>
    </xf>
    <xf numFmtId="0" fontId="6" fillId="2" borderId="35" xfId="21" applyFont="1" applyFill="1" applyBorder="1" applyAlignment="1" applyProtection="1">
      <alignment horizontal="left" vertical="center"/>
      <protection/>
    </xf>
    <xf numFmtId="3" fontId="6" fillId="2" borderId="47" xfId="21" applyNumberFormat="1" applyFont="1" applyFill="1" applyBorder="1" applyAlignment="1" applyProtection="1">
      <alignment horizontal="right" vertical="center"/>
      <protection/>
    </xf>
    <xf numFmtId="0" fontId="6" fillId="2" borderId="48" xfId="21" applyFont="1" applyFill="1" applyBorder="1" applyAlignment="1" applyProtection="1">
      <alignment horizontal="left" vertical="center"/>
      <protection/>
    </xf>
    <xf numFmtId="4" fontId="6" fillId="2" borderId="4" xfId="17" applyNumberFormat="1" applyFont="1" applyFill="1" applyBorder="1" applyAlignment="1" applyProtection="1">
      <alignment horizontal="right" vertical="center"/>
      <protection/>
    </xf>
    <xf numFmtId="3" fontId="6" fillId="2" borderId="4" xfId="21" applyNumberFormat="1" applyFont="1" applyFill="1" applyBorder="1" applyAlignment="1" applyProtection="1">
      <alignment horizontal="right" vertical="center"/>
      <protection/>
    </xf>
    <xf numFmtId="3" fontId="18" fillId="2" borderId="4" xfId="21" applyNumberFormat="1" applyFont="1" applyFill="1" applyBorder="1" applyAlignment="1" applyProtection="1">
      <alignment horizontal="right" vertical="center"/>
      <protection/>
    </xf>
    <xf numFmtId="0" fontId="5" fillId="2" borderId="33" xfId="21" applyFont="1" applyFill="1" applyBorder="1" applyAlignment="1" applyProtection="1" quotePrefix="1">
      <alignment horizontal="left" vertical="center"/>
      <protection/>
    </xf>
    <xf numFmtId="3" fontId="6" fillId="2" borderId="0" xfId="21" applyNumberFormat="1" applyFont="1" applyFill="1" applyBorder="1" applyAlignment="1" applyProtection="1">
      <alignment horizontal="right" vertical="center"/>
      <protection/>
    </xf>
    <xf numFmtId="176" fontId="6" fillId="2" borderId="4" xfId="17" applyNumberFormat="1" applyFont="1" applyFill="1" applyBorder="1" applyAlignment="1" applyProtection="1">
      <alignment horizontal="right" vertical="center"/>
      <protection/>
    </xf>
    <xf numFmtId="0" fontId="10" fillId="0" borderId="4" xfId="21" applyFont="1" applyBorder="1" applyAlignment="1" applyProtection="1">
      <alignment horizontal="left" vertical="center"/>
      <protection/>
    </xf>
    <xf numFmtId="3" fontId="6" fillId="0" borderId="49" xfId="21" applyNumberFormat="1" applyFont="1" applyBorder="1" applyAlignment="1" applyProtection="1">
      <alignment horizontal="right" vertical="center"/>
      <protection/>
    </xf>
    <xf numFmtId="0" fontId="6" fillId="2" borderId="50" xfId="21" applyFont="1" applyFill="1" applyBorder="1" applyAlignment="1" applyProtection="1">
      <alignment horizontal="left" vertical="center"/>
      <protection/>
    </xf>
    <xf numFmtId="3" fontId="6" fillId="0" borderId="51" xfId="21" applyNumberFormat="1" applyFont="1" applyBorder="1" applyAlignment="1" applyProtection="1">
      <alignment horizontal="right" vertical="center"/>
      <protection/>
    </xf>
    <xf numFmtId="3" fontId="6" fillId="0" borderId="51" xfId="21" applyNumberFormat="1" applyFont="1" applyFill="1" applyBorder="1" applyAlignment="1" applyProtection="1">
      <alignment horizontal="right" vertical="center"/>
      <protection/>
    </xf>
    <xf numFmtId="176" fontId="6" fillId="0" borderId="51" xfId="21" applyNumberFormat="1" applyFont="1" applyFill="1" applyBorder="1" applyAlignment="1" applyProtection="1">
      <alignment horizontal="right" vertical="center"/>
      <protection/>
    </xf>
    <xf numFmtId="4" fontId="6" fillId="0" borderId="51" xfId="21" applyNumberFormat="1" applyFont="1" applyBorder="1" applyAlignment="1" applyProtection="1">
      <alignment horizontal="right" vertical="center"/>
      <protection/>
    </xf>
    <xf numFmtId="176" fontId="6" fillId="0" borderId="51" xfId="21" applyNumberFormat="1" applyFont="1" applyBorder="1" applyAlignment="1" applyProtection="1">
      <alignment horizontal="right" vertical="center"/>
      <protection/>
    </xf>
    <xf numFmtId="4" fontId="6" fillId="0" borderId="51" xfId="21" applyNumberFormat="1" applyFont="1" applyFill="1" applyBorder="1" applyAlignment="1" applyProtection="1">
      <alignment horizontal="right" vertical="center"/>
      <protection/>
    </xf>
    <xf numFmtId="40" fontId="6" fillId="0" borderId="9" xfId="17" applyNumberFormat="1" applyFont="1" applyFill="1" applyBorder="1" applyAlignment="1" applyProtection="1">
      <alignment horizontal="right" vertical="center"/>
      <protection/>
    </xf>
    <xf numFmtId="40" fontId="6" fillId="0" borderId="4" xfId="17" applyNumberFormat="1" applyFont="1" applyBorder="1" applyAlignment="1" applyProtection="1">
      <alignment vertical="center"/>
      <protection/>
    </xf>
    <xf numFmtId="40" fontId="6" fillId="0" borderId="4" xfId="17" applyNumberFormat="1" applyFont="1" applyFill="1" applyBorder="1" applyAlignment="1" applyProtection="1">
      <alignment horizontal="right" vertical="center"/>
      <protection/>
    </xf>
    <xf numFmtId="0" fontId="6" fillId="0" borderId="52" xfId="21" applyFont="1" applyBorder="1" applyAlignment="1" applyProtection="1" quotePrefix="1">
      <alignment horizontal="left" vertical="center"/>
      <protection/>
    </xf>
    <xf numFmtId="0" fontId="6" fillId="2" borderId="53" xfId="21" applyFont="1" applyFill="1" applyBorder="1" applyAlignment="1" applyProtection="1">
      <alignment horizontal="left" vertical="center"/>
      <protection/>
    </xf>
    <xf numFmtId="0" fontId="6" fillId="0" borderId="8" xfId="21" applyFont="1" applyFill="1" applyBorder="1" applyAlignment="1" applyProtection="1">
      <alignment horizontal="distributed" vertical="center"/>
      <protection/>
    </xf>
    <xf numFmtId="0" fontId="10" fillId="0" borderId="8" xfId="21" applyFont="1" applyBorder="1" applyAlignment="1" applyProtection="1">
      <alignment horizontal="distributed" vertical="center"/>
      <protection/>
    </xf>
    <xf numFmtId="0" fontId="6" fillId="0" borderId="54" xfId="21" applyFont="1" applyBorder="1" applyAlignment="1" applyProtection="1">
      <alignment horizontal="left" vertical="center"/>
      <protection/>
    </xf>
    <xf numFmtId="3" fontId="6" fillId="2" borderId="55" xfId="21" applyNumberFormat="1" applyFont="1" applyFill="1" applyBorder="1" applyAlignment="1" applyProtection="1">
      <alignment horizontal="right" vertical="center"/>
      <protection/>
    </xf>
    <xf numFmtId="3" fontId="6" fillId="0" borderId="54" xfId="21" applyNumberFormat="1" applyFont="1" applyBorder="1" applyAlignment="1" applyProtection="1">
      <alignment horizontal="right" vertical="center"/>
      <protection/>
    </xf>
    <xf numFmtId="3" fontId="6" fillId="0" borderId="54" xfId="21" applyNumberFormat="1" applyFont="1" applyFill="1" applyBorder="1" applyAlignment="1" applyProtection="1">
      <alignment horizontal="right" vertical="center"/>
      <protection/>
    </xf>
    <xf numFmtId="3" fontId="6" fillId="2" borderId="54" xfId="21" applyNumberFormat="1" applyFont="1" applyFill="1" applyBorder="1" applyAlignment="1" applyProtection="1">
      <alignment horizontal="right" vertical="center"/>
      <protection/>
    </xf>
    <xf numFmtId="3" fontId="6" fillId="0" borderId="56" xfId="21" applyNumberFormat="1" applyFont="1" applyBorder="1" applyAlignment="1" applyProtection="1">
      <alignment horizontal="right" vertical="center"/>
      <protection/>
    </xf>
    <xf numFmtId="176" fontId="6" fillId="0" borderId="54" xfId="21" applyNumberFormat="1" applyFont="1" applyBorder="1" applyAlignment="1" applyProtection="1">
      <alignment horizontal="right" vertical="center"/>
      <protection/>
    </xf>
    <xf numFmtId="176" fontId="6" fillId="0" borderId="54" xfId="17" applyNumberFormat="1" applyFont="1" applyFill="1" applyBorder="1" applyAlignment="1" applyProtection="1">
      <alignment horizontal="right" vertical="center"/>
      <protection/>
    </xf>
    <xf numFmtId="176" fontId="6" fillId="0" borderId="54" xfId="21" applyNumberFormat="1" applyFont="1" applyFill="1" applyBorder="1" applyAlignment="1" applyProtection="1">
      <alignment horizontal="right" vertical="center"/>
      <protection/>
    </xf>
    <xf numFmtId="176" fontId="6" fillId="2" borderId="54" xfId="17" applyNumberFormat="1" applyFont="1" applyFill="1" applyBorder="1" applyAlignment="1" applyProtection="1">
      <alignment horizontal="right" vertical="center"/>
      <protection/>
    </xf>
    <xf numFmtId="4" fontId="6" fillId="2" borderId="54" xfId="17" applyNumberFormat="1" applyFont="1" applyFill="1" applyBorder="1" applyAlignment="1" applyProtection="1">
      <alignment horizontal="right" vertical="center"/>
      <protection/>
    </xf>
    <xf numFmtId="4" fontId="6" fillId="0" borderId="54" xfId="21" applyNumberFormat="1" applyFont="1" applyBorder="1" applyAlignment="1" applyProtection="1">
      <alignment horizontal="right" vertical="center"/>
      <protection/>
    </xf>
    <xf numFmtId="4" fontId="6" fillId="0" borderId="56" xfId="21" applyNumberFormat="1" applyFont="1" applyBorder="1" applyAlignment="1" applyProtection="1">
      <alignment horizontal="right" vertical="center"/>
      <protection/>
    </xf>
    <xf numFmtId="176" fontId="6" fillId="0" borderId="6" xfId="21" applyNumberFormat="1" applyFont="1" applyBorder="1" applyAlignment="1" applyProtection="1">
      <alignment horizontal="right" vertical="center"/>
      <protection/>
    </xf>
    <xf numFmtId="0" fontId="6" fillId="2" borderId="57" xfId="21" applyFont="1" applyFill="1" applyBorder="1" applyAlignment="1" applyProtection="1">
      <alignment horizontal="left" vertical="center"/>
      <protection/>
    </xf>
    <xf numFmtId="3" fontId="6" fillId="0" borderId="58" xfId="21" applyNumberFormat="1" applyFont="1" applyBorder="1" applyAlignment="1" applyProtection="1">
      <alignment horizontal="right" vertical="center"/>
      <protection/>
    </xf>
    <xf numFmtId="176" fontId="6" fillId="0" borderId="54" xfId="17" applyNumberFormat="1" applyFont="1" applyBorder="1" applyAlignment="1" applyProtection="1">
      <alignment horizontal="right" vertical="center"/>
      <protection/>
    </xf>
    <xf numFmtId="4" fontId="6" fillId="0" borderId="54" xfId="17" applyNumberFormat="1" applyFont="1" applyFill="1" applyBorder="1" applyAlignment="1" applyProtection="1">
      <alignment horizontal="right" vertical="center"/>
      <protection/>
    </xf>
    <xf numFmtId="176" fontId="6" fillId="0" borderId="42" xfId="21" applyNumberFormat="1" applyFont="1" applyBorder="1" applyAlignment="1" applyProtection="1">
      <alignment horizontal="right" vertical="center"/>
      <protection/>
    </xf>
    <xf numFmtId="0" fontId="6" fillId="2" borderId="45" xfId="21" applyFont="1" applyFill="1" applyBorder="1" applyAlignment="1" applyProtection="1">
      <alignment horizontal="left" vertical="center"/>
      <protection/>
    </xf>
    <xf numFmtId="0" fontId="6" fillId="2" borderId="59" xfId="21" applyFont="1" applyFill="1" applyBorder="1" applyAlignment="1" applyProtection="1">
      <alignment horizontal="left" vertical="center"/>
      <protection/>
    </xf>
    <xf numFmtId="3" fontId="6" fillId="0" borderId="60" xfId="21" applyNumberFormat="1" applyFont="1" applyBorder="1" applyAlignment="1" applyProtection="1">
      <alignment horizontal="right" vertical="center"/>
      <protection/>
    </xf>
    <xf numFmtId="0" fontId="6" fillId="0" borderId="38" xfId="21" applyFont="1" applyBorder="1" applyAlignment="1">
      <alignment horizontal="distributed" vertical="center"/>
      <protection/>
    </xf>
    <xf numFmtId="0" fontId="8" fillId="0" borderId="8" xfId="21" applyFont="1" applyBorder="1" applyAlignment="1" applyProtection="1">
      <alignment horizontal="distributed" vertical="center"/>
      <protection/>
    </xf>
    <xf numFmtId="4" fontId="6" fillId="2" borderId="9" xfId="17" applyNumberFormat="1" applyFont="1" applyFill="1" applyBorder="1" applyAlignment="1" applyProtection="1">
      <alignment horizontal="right" vertical="center"/>
      <protection/>
    </xf>
    <xf numFmtId="0" fontId="6" fillId="2" borderId="57" xfId="21" applyFont="1" applyFill="1" applyBorder="1" applyAlignment="1" applyProtection="1" quotePrefix="1">
      <alignment horizontal="left" vertical="center"/>
      <protection/>
    </xf>
    <xf numFmtId="3" fontId="6" fillId="0" borderId="58" xfId="21" applyNumberFormat="1" applyFont="1" applyFill="1" applyBorder="1" applyAlignment="1" applyProtection="1">
      <alignment horizontal="right" vertical="center"/>
      <protection/>
    </xf>
    <xf numFmtId="4" fontId="6" fillId="0" borderId="54" xfId="21" applyNumberFormat="1" applyFont="1" applyFill="1" applyBorder="1" applyAlignment="1" applyProtection="1">
      <alignment horizontal="right" vertical="center"/>
      <protection/>
    </xf>
    <xf numFmtId="4" fontId="6" fillId="0" borderId="56" xfId="21" applyNumberFormat="1" applyFont="1" applyFill="1" applyBorder="1" applyAlignment="1" applyProtection="1">
      <alignment horizontal="right" vertical="center"/>
      <protection/>
    </xf>
    <xf numFmtId="0" fontId="6" fillId="2" borderId="61" xfId="21" applyFont="1" applyFill="1" applyBorder="1" applyAlignment="1" applyProtection="1">
      <alignment horizontal="left" vertical="center"/>
      <protection/>
    </xf>
    <xf numFmtId="3" fontId="6" fillId="0" borderId="62" xfId="21" applyNumberFormat="1" applyFont="1" applyBorder="1" applyAlignment="1" applyProtection="1">
      <alignment horizontal="right" vertical="center"/>
      <protection/>
    </xf>
    <xf numFmtId="3" fontId="6" fillId="0" borderId="63" xfId="21" applyNumberFormat="1" applyFont="1" applyBorder="1" applyAlignment="1" applyProtection="1">
      <alignment horizontal="right" vertical="center"/>
      <protection/>
    </xf>
    <xf numFmtId="3" fontId="6" fillId="0" borderId="63" xfId="21" applyNumberFormat="1" applyFont="1" applyFill="1" applyBorder="1" applyAlignment="1" applyProtection="1">
      <alignment horizontal="right" vertical="center"/>
      <protection/>
    </xf>
    <xf numFmtId="176" fontId="6" fillId="0" borderId="63" xfId="17" applyNumberFormat="1" applyFont="1" applyBorder="1" applyAlignment="1" applyProtection="1">
      <alignment horizontal="right" vertical="center"/>
      <protection/>
    </xf>
    <xf numFmtId="176" fontId="6" fillId="0" borderId="63" xfId="17" applyNumberFormat="1" applyFont="1" applyFill="1" applyBorder="1" applyAlignment="1" applyProtection="1">
      <alignment horizontal="right" vertical="center"/>
      <protection/>
    </xf>
    <xf numFmtId="176" fontId="6" fillId="0" borderId="63" xfId="21" applyNumberFormat="1" applyFont="1" applyFill="1" applyBorder="1" applyAlignment="1" applyProtection="1">
      <alignment horizontal="right" vertical="center"/>
      <protection/>
    </xf>
    <xf numFmtId="4" fontId="6" fillId="0" borderId="63" xfId="17" applyNumberFormat="1" applyFont="1" applyFill="1" applyBorder="1" applyAlignment="1" applyProtection="1">
      <alignment horizontal="right" vertical="center"/>
      <protection/>
    </xf>
    <xf numFmtId="4" fontId="6" fillId="0" borderId="63" xfId="21" applyNumberFormat="1" applyFont="1" applyBorder="1" applyAlignment="1" applyProtection="1">
      <alignment horizontal="right" vertical="center"/>
      <protection/>
    </xf>
    <xf numFmtId="4" fontId="6" fillId="0" borderId="64" xfId="21" applyNumberFormat="1" applyFont="1" applyBorder="1" applyAlignment="1" applyProtection="1">
      <alignment horizontal="right" vertical="center"/>
      <protection/>
    </xf>
    <xf numFmtId="3" fontId="6" fillId="0" borderId="55" xfId="21" applyNumberFormat="1" applyFont="1" applyBorder="1" applyAlignment="1" applyProtection="1">
      <alignment horizontal="right" vertical="center"/>
      <protection/>
    </xf>
    <xf numFmtId="3" fontId="6" fillId="0" borderId="65" xfId="21" applyNumberFormat="1" applyFont="1" applyBorder="1" applyAlignment="1" applyProtection="1">
      <alignment horizontal="right" vertical="center"/>
      <protection/>
    </xf>
    <xf numFmtId="176" fontId="6" fillId="0" borderId="24" xfId="21" applyNumberFormat="1" applyFont="1" applyBorder="1" applyAlignment="1" applyProtection="1">
      <alignment horizontal="right" vertical="center"/>
      <protection/>
    </xf>
    <xf numFmtId="4" fontId="6" fillId="0" borderId="24" xfId="21" applyNumberFormat="1" applyFont="1" applyBorder="1" applyAlignment="1" applyProtection="1">
      <alignment horizontal="right" vertical="center"/>
      <protection/>
    </xf>
    <xf numFmtId="0" fontId="5" fillId="0" borderId="11" xfId="21" applyFont="1" applyBorder="1" applyAlignment="1" applyProtection="1">
      <alignment horizontal="distributed" vertical="center"/>
      <protection/>
    </xf>
    <xf numFmtId="0" fontId="1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0" xfId="21" applyFont="1" applyFill="1" applyBorder="1" applyAlignment="1" applyProtection="1" quotePrefix="1">
      <alignment horizontal="distributed" vertical="center" wrapText="1"/>
      <protection/>
    </xf>
    <xf numFmtId="0" fontId="0" fillId="0" borderId="66" xfId="0" applyFont="1" applyFill="1" applyBorder="1" applyAlignment="1">
      <alignment horizontal="distributed" vertical="center" wrapText="1"/>
    </xf>
    <xf numFmtId="0" fontId="5" fillId="0" borderId="67" xfId="21" applyFont="1" applyBorder="1" applyAlignment="1" applyProtection="1" quotePrefix="1">
      <alignment horizontal="center" vertical="center" wrapText="1"/>
      <protection/>
    </xf>
    <xf numFmtId="0" fontId="0" fillId="0" borderId="68" xfId="0" applyFont="1" applyBorder="1" applyAlignment="1">
      <alignment horizontal="center" vertical="center" wrapText="1"/>
    </xf>
    <xf numFmtId="0" fontId="5" fillId="0" borderId="20" xfId="21" applyFont="1" applyBorder="1" applyAlignment="1" applyProtection="1">
      <alignment horizontal="distributed" vertical="center" wrapText="1"/>
      <protection/>
    </xf>
    <xf numFmtId="0" fontId="0" fillId="0" borderId="66" xfId="0" applyFont="1" applyBorder="1" applyAlignment="1">
      <alignment horizontal="distributed" vertical="center" wrapText="1"/>
    </xf>
    <xf numFmtId="0" fontId="6" fillId="0" borderId="51" xfId="21" applyFont="1" applyBorder="1" applyAlignment="1" applyProtection="1">
      <alignment horizontal="center" vertical="center"/>
      <protection/>
    </xf>
    <xf numFmtId="0" fontId="6" fillId="0" borderId="69" xfId="21" applyFont="1" applyBorder="1" applyAlignment="1" applyProtection="1" quotePrefix="1">
      <alignment horizontal="center" vertical="center"/>
      <protection/>
    </xf>
    <xf numFmtId="0" fontId="6" fillId="0" borderId="8" xfId="21" applyFont="1" applyBorder="1" applyAlignment="1" applyProtection="1">
      <alignment horizontal="distributed" vertical="center" wrapText="1"/>
      <protection/>
    </xf>
    <xf numFmtId="0" fontId="0" fillId="0" borderId="8" xfId="0" applyBorder="1" applyAlignment="1">
      <alignment horizontal="distributed" vertical="center"/>
    </xf>
    <xf numFmtId="0" fontId="7" fillId="0" borderId="8" xfId="21" applyFont="1" applyBorder="1" applyAlignment="1" applyProtection="1" quotePrefix="1">
      <alignment horizontal="left" vertical="center"/>
      <protection/>
    </xf>
    <xf numFmtId="0" fontId="14" fillId="0" borderId="8" xfId="0" applyFont="1" applyBorder="1" applyAlignment="1">
      <alignment vertical="center"/>
    </xf>
    <xf numFmtId="0" fontId="6" fillId="0" borderId="8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8" xfId="21" applyFont="1" applyBorder="1" applyAlignment="1" applyProtection="1">
      <alignment horizontal="distributed" vertical="center"/>
      <protection/>
    </xf>
    <xf numFmtId="0" fontId="16" fillId="0" borderId="8" xfId="0" applyFont="1" applyBorder="1" applyAlignment="1">
      <alignment horizontal="distributed" vertical="center"/>
    </xf>
    <xf numFmtId="0" fontId="6" fillId="0" borderId="20" xfId="21" applyFont="1" applyBorder="1" applyAlignment="1" applyProtection="1">
      <alignment horizontal="distributed" vertical="center"/>
      <protection/>
    </xf>
    <xf numFmtId="0" fontId="6" fillId="0" borderId="11" xfId="21" applyFont="1" applyBorder="1" applyAlignment="1" applyProtection="1">
      <alignment horizontal="distributed" vertical="center"/>
      <protection/>
    </xf>
    <xf numFmtId="0" fontId="6" fillId="0" borderId="42" xfId="21" applyFont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2" xfId="21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71" xfId="21" applyFont="1" applyBorder="1" applyAlignment="1" applyProtection="1">
      <alignment horizontal="distributed" vertical="center"/>
      <protection/>
    </xf>
    <xf numFmtId="0" fontId="0" fillId="0" borderId="72" xfId="0" applyBorder="1" applyAlignment="1">
      <alignment horizontal="distributed" vertical="center"/>
    </xf>
    <xf numFmtId="0" fontId="11" fillId="0" borderId="20" xfId="21" applyFont="1" applyBorder="1" applyAlignment="1" applyProtection="1">
      <alignment horizontal="distributed" vertical="center"/>
      <protection/>
    </xf>
    <xf numFmtId="0" fontId="15" fillId="0" borderId="66" xfId="0" applyFont="1" applyBorder="1" applyAlignment="1">
      <alignment horizontal="distributed" vertical="center"/>
    </xf>
    <xf numFmtId="0" fontId="6" fillId="0" borderId="20" xfId="21" applyFont="1" applyBorder="1" applyAlignment="1" applyProtection="1">
      <alignment horizontal="distributed" vertical="center"/>
      <protection/>
    </xf>
    <xf numFmtId="0" fontId="0" fillId="0" borderId="66" xfId="0" applyBorder="1" applyAlignment="1">
      <alignment horizontal="distributed" vertical="center"/>
    </xf>
    <xf numFmtId="0" fontId="6" fillId="0" borderId="8" xfId="21" applyFont="1" applyFill="1" applyBorder="1" applyAlignment="1" applyProtection="1">
      <alignment horizontal="distributed" vertical="center"/>
      <protection/>
    </xf>
    <xf numFmtId="176" fontId="8" fillId="0" borderId="20" xfId="21" applyNumberFormat="1" applyFont="1" applyFill="1" applyBorder="1" applyAlignment="1" applyProtection="1">
      <alignment horizontal="distributed" vertical="center" wrapText="1"/>
      <protection/>
    </xf>
    <xf numFmtId="0" fontId="12" fillId="0" borderId="66" xfId="0" applyFont="1" applyFill="1" applyBorder="1" applyAlignment="1">
      <alignment horizontal="distributed" vertical="center" wrapText="1"/>
    </xf>
    <xf numFmtId="0" fontId="6" fillId="0" borderId="20" xfId="21" applyFont="1" applyBorder="1" applyAlignment="1" applyProtection="1">
      <alignment horizontal="center" vertical="center"/>
      <protection/>
    </xf>
    <xf numFmtId="0" fontId="6" fillId="0" borderId="11" xfId="21" applyFont="1" applyBorder="1" applyAlignment="1" applyProtection="1">
      <alignment horizontal="center" vertical="center"/>
      <protection/>
    </xf>
    <xf numFmtId="0" fontId="6" fillId="0" borderId="19" xfId="21" applyFont="1" applyBorder="1" applyAlignment="1" applyProtection="1">
      <alignment horizontal="distributed" vertical="center"/>
      <protection/>
    </xf>
    <xf numFmtId="0" fontId="6" fillId="0" borderId="4" xfId="21" applyFont="1" applyBorder="1" applyAlignment="1" applyProtection="1">
      <alignment horizontal="distributed" vertical="center"/>
      <protection/>
    </xf>
    <xf numFmtId="0" fontId="6" fillId="0" borderId="2" xfId="21" applyFont="1" applyBorder="1" applyAlignment="1" applyProtection="1">
      <alignment horizontal="distributed" vertical="center"/>
      <protection/>
    </xf>
    <xf numFmtId="4" fontId="7" fillId="0" borderId="20" xfId="21" applyNumberFormat="1" applyFont="1" applyBorder="1" applyAlignment="1" applyProtection="1" quotePrefix="1">
      <alignment horizontal="center" vertical="center" wrapText="1"/>
      <protection/>
    </xf>
    <xf numFmtId="0" fontId="14" fillId="0" borderId="66" xfId="0" applyFont="1" applyBorder="1" applyAlignment="1">
      <alignment horizontal="center" vertical="center" wrapText="1"/>
    </xf>
    <xf numFmtId="176" fontId="5" fillId="0" borderId="20" xfId="21" applyNumberFormat="1" applyFont="1" applyFill="1" applyBorder="1" applyAlignment="1" applyProtection="1">
      <alignment horizontal="distributed" vertical="center" wrapText="1"/>
      <protection/>
    </xf>
    <xf numFmtId="176" fontId="8" fillId="0" borderId="20" xfId="21" applyNumberFormat="1" applyFont="1" applyFill="1" applyBorder="1" applyAlignment="1" applyProtection="1" quotePrefix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4" fontId="8" fillId="0" borderId="20" xfId="21" applyNumberFormat="1" applyFont="1" applyFill="1" applyBorder="1" applyAlignment="1" applyProtection="1" quotePrefix="1">
      <alignment horizontal="center" vertical="center" wrapText="1"/>
      <protection/>
    </xf>
    <xf numFmtId="4" fontId="5" fillId="0" borderId="20" xfId="21" applyNumberFormat="1" applyFont="1" applyBorder="1" applyAlignment="1" applyProtection="1">
      <alignment horizontal="distributed" vertical="center" wrapText="1"/>
      <protection/>
    </xf>
    <xf numFmtId="176" fontId="7" fillId="0" borderId="20" xfId="21" applyNumberFormat="1" applyFont="1" applyBorder="1" applyAlignment="1" applyProtection="1" quotePrefix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49"/>
  <sheetViews>
    <sheetView tabSelected="1" view="pageBreakPreview" zoomScale="75" zoomScaleNormal="75" zoomScaleSheetLayoutView="75" workbookViewId="0" topLeftCell="A1">
      <pane xSplit="3" topLeftCell="D1" activePane="topRight" state="frozen"/>
      <selection pane="topLeft" activeCell="A211" sqref="A211"/>
      <selection pane="topRight" activeCell="C3" sqref="C3"/>
    </sheetView>
  </sheetViews>
  <sheetFormatPr defaultColWidth="10.625" defaultRowHeight="13.5"/>
  <cols>
    <col min="1" max="1" width="10.375" style="4" customWidth="1"/>
    <col min="2" max="2" width="11.125" style="4" customWidth="1"/>
    <col min="3" max="3" width="28.00390625" style="4" customWidth="1"/>
    <col min="4" max="4" width="9.125" style="4" customWidth="1"/>
    <col min="5" max="8" width="6.625" style="4" customWidth="1"/>
    <col min="9" max="9" width="7.875" style="4" customWidth="1"/>
    <col min="10" max="10" width="7.00390625" style="4" customWidth="1"/>
    <col min="11" max="12" width="6.625" style="22" customWidth="1"/>
    <col min="13" max="13" width="8.625" style="4" customWidth="1"/>
    <col min="14" max="14" width="8.625" style="22" customWidth="1"/>
    <col min="15" max="15" width="12.75390625" style="16" customWidth="1"/>
    <col min="16" max="16" width="11.875" style="204" customWidth="1"/>
    <col min="17" max="17" width="11.375" style="204" customWidth="1"/>
    <col min="18" max="18" width="13.625" style="204" customWidth="1"/>
    <col min="19" max="19" width="16.875" style="205" customWidth="1"/>
    <col min="20" max="20" width="9.50390625" style="17" customWidth="1"/>
    <col min="21" max="21" width="10.50390625" style="17" customWidth="1"/>
    <col min="22" max="22" width="12.25390625" style="4" customWidth="1"/>
    <col min="23" max="16384" width="10.625" style="4" customWidth="1"/>
  </cols>
  <sheetData>
    <row r="1" spans="1:23" ht="17.25">
      <c r="A1" s="1"/>
      <c r="B1" s="1"/>
      <c r="C1" s="1"/>
      <c r="D1" s="1"/>
      <c r="E1" s="1"/>
      <c r="F1" s="1"/>
      <c r="G1" s="1"/>
      <c r="H1" s="1"/>
      <c r="I1" s="1"/>
      <c r="J1" s="1"/>
      <c r="K1" s="147"/>
      <c r="L1" s="147"/>
      <c r="M1" s="1"/>
      <c r="N1" s="147"/>
      <c r="O1" s="2"/>
      <c r="P1" s="165"/>
      <c r="Q1" s="165"/>
      <c r="R1" s="165"/>
      <c r="S1" s="166"/>
      <c r="T1" s="3"/>
      <c r="U1" s="3"/>
      <c r="W1" s="22"/>
    </row>
    <row r="2" spans="1:22" ht="17.25">
      <c r="A2" s="5" t="s">
        <v>0</v>
      </c>
      <c r="B2" s="1"/>
      <c r="C2" s="135" t="s">
        <v>269</v>
      </c>
      <c r="D2" s="1"/>
      <c r="E2" s="1"/>
      <c r="F2" s="1"/>
      <c r="G2" s="1"/>
      <c r="H2" s="1"/>
      <c r="I2" s="1"/>
      <c r="J2" s="1"/>
      <c r="K2" s="147"/>
      <c r="L2" s="147"/>
      <c r="M2" s="1"/>
      <c r="N2" s="147"/>
      <c r="O2" s="2"/>
      <c r="P2" s="165"/>
      <c r="Q2" s="165"/>
      <c r="R2" s="165"/>
      <c r="S2" s="166"/>
      <c r="T2" s="3"/>
      <c r="U2" s="3"/>
      <c r="V2" s="1"/>
    </row>
    <row r="3" spans="1:22" ht="17.25">
      <c r="A3" s="6"/>
      <c r="B3" s="6"/>
      <c r="C3" s="6"/>
      <c r="D3" s="6"/>
      <c r="E3" s="6"/>
      <c r="F3" s="6"/>
      <c r="G3" s="6"/>
      <c r="H3" s="6"/>
      <c r="I3" s="6"/>
      <c r="J3" s="6"/>
      <c r="K3" s="148"/>
      <c r="L3" s="148"/>
      <c r="M3" s="6"/>
      <c r="N3" s="148"/>
      <c r="O3" s="7"/>
      <c r="P3" s="167"/>
      <c r="Q3" s="167"/>
      <c r="R3" s="167"/>
      <c r="S3" s="168"/>
      <c r="T3" s="8"/>
      <c r="U3" s="8"/>
      <c r="V3" s="1"/>
    </row>
    <row r="4" spans="1:22" s="13" customFormat="1" ht="17.25">
      <c r="A4" s="345" t="s">
        <v>1</v>
      </c>
      <c r="B4" s="347" t="s">
        <v>2</v>
      </c>
      <c r="C4" s="343" t="s">
        <v>3</v>
      </c>
      <c r="D4" s="319" t="s">
        <v>201</v>
      </c>
      <c r="E4" s="9" t="s">
        <v>4</v>
      </c>
      <c r="F4" s="10"/>
      <c r="G4" s="9" t="s">
        <v>5</v>
      </c>
      <c r="H4" s="10"/>
      <c r="I4" s="19" t="s">
        <v>164</v>
      </c>
      <c r="J4" s="11"/>
      <c r="K4" s="149" t="s">
        <v>6</v>
      </c>
      <c r="L4" s="162"/>
      <c r="M4" s="321" t="s">
        <v>176</v>
      </c>
      <c r="N4" s="317" t="s">
        <v>200</v>
      </c>
      <c r="O4" s="364" t="s">
        <v>180</v>
      </c>
      <c r="P4" s="350" t="s">
        <v>178</v>
      </c>
      <c r="Q4" s="359" t="s">
        <v>177</v>
      </c>
      <c r="R4" s="360" t="s">
        <v>179</v>
      </c>
      <c r="S4" s="362" t="s">
        <v>181</v>
      </c>
      <c r="T4" s="363" t="s">
        <v>165</v>
      </c>
      <c r="U4" s="357" t="s">
        <v>182</v>
      </c>
      <c r="V4" s="12"/>
    </row>
    <row r="5" spans="1:22" s="13" customFormat="1" ht="18" thickBot="1">
      <c r="A5" s="346"/>
      <c r="B5" s="348"/>
      <c r="C5" s="344"/>
      <c r="D5" s="320"/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50" t="s">
        <v>9</v>
      </c>
      <c r="L5" s="150" t="s">
        <v>10</v>
      </c>
      <c r="M5" s="322"/>
      <c r="N5" s="318"/>
      <c r="O5" s="358"/>
      <c r="P5" s="351"/>
      <c r="Q5" s="318"/>
      <c r="R5" s="361"/>
      <c r="S5" s="361"/>
      <c r="T5" s="322"/>
      <c r="U5" s="358"/>
      <c r="V5" s="12"/>
    </row>
    <row r="6" spans="1:22" ht="24.75" customHeight="1" thickBot="1" thickTop="1">
      <c r="A6" s="93"/>
      <c r="B6" s="94"/>
      <c r="C6" s="132" t="s">
        <v>11</v>
      </c>
      <c r="D6" s="68">
        <f>SUM(E6:L6)</f>
        <v>2506</v>
      </c>
      <c r="E6" s="68">
        <f>SUM(E48,E58,E111,E121,E132,E159,E182,E199,E213)</f>
        <v>31</v>
      </c>
      <c r="F6" s="68">
        <f aca="true" t="shared" si="0" ref="F6:S6">SUM(F48,F58,F111,F121,F132,F159,F182,F199,F213)</f>
        <v>14</v>
      </c>
      <c r="G6" s="68">
        <f t="shared" si="0"/>
        <v>78</v>
      </c>
      <c r="H6" s="68">
        <f t="shared" si="0"/>
        <v>40</v>
      </c>
      <c r="I6" s="68">
        <f t="shared" si="0"/>
        <v>1149</v>
      </c>
      <c r="J6" s="68">
        <f t="shared" si="0"/>
        <v>965</v>
      </c>
      <c r="K6" s="68">
        <f t="shared" si="0"/>
        <v>100</v>
      </c>
      <c r="L6" s="68">
        <f t="shared" si="0"/>
        <v>129</v>
      </c>
      <c r="M6" s="68">
        <f t="shared" si="0"/>
        <v>1312</v>
      </c>
      <c r="N6" s="68">
        <f t="shared" si="0"/>
        <v>1152</v>
      </c>
      <c r="O6" s="29">
        <f aca="true" t="shared" si="1" ref="O6:O13">IF(AND(P6=0,Q6=0,R6=0),0,SUM(P6:R6))</f>
        <v>118847.73999999999</v>
      </c>
      <c r="P6" s="311">
        <f t="shared" si="0"/>
        <v>11996</v>
      </c>
      <c r="Q6" s="311">
        <f t="shared" si="0"/>
        <v>398.05</v>
      </c>
      <c r="R6" s="311">
        <f t="shared" si="0"/>
        <v>106453.68999999999</v>
      </c>
      <c r="S6" s="312">
        <f t="shared" si="0"/>
        <v>6718909.11</v>
      </c>
      <c r="T6" s="30">
        <f aca="true" t="shared" si="2" ref="T6:T89">IF(O6=0,"-",S6/O6)</f>
        <v>56.533755795440456</v>
      </c>
      <c r="U6" s="30">
        <f aca="true" t="shared" si="3" ref="U6:U89">IF(O6=0,"-",O6/N6)</f>
        <v>103.16644097222222</v>
      </c>
      <c r="V6" s="15"/>
    </row>
    <row r="7" spans="1:22" ht="13.5" customHeight="1">
      <c r="A7" s="95"/>
      <c r="B7" s="95"/>
      <c r="C7" s="96" t="s">
        <v>12</v>
      </c>
      <c r="D7" s="86">
        <f>SUM(E7:L7)</f>
        <v>34</v>
      </c>
      <c r="E7" s="70">
        <v>0</v>
      </c>
      <c r="F7" s="70">
        <v>0</v>
      </c>
      <c r="G7" s="70">
        <v>0</v>
      </c>
      <c r="H7" s="70">
        <v>0</v>
      </c>
      <c r="I7" s="70">
        <v>18</v>
      </c>
      <c r="J7" s="70">
        <v>16</v>
      </c>
      <c r="K7" s="74">
        <v>0</v>
      </c>
      <c r="L7" s="74">
        <v>0</v>
      </c>
      <c r="M7" s="70">
        <f aca="true" t="shared" si="4" ref="M7:M37">SUM(E7:I7)</f>
        <v>18</v>
      </c>
      <c r="N7" s="74">
        <v>11</v>
      </c>
      <c r="O7" s="55">
        <f t="shared" si="1"/>
        <v>997.6</v>
      </c>
      <c r="P7" s="58">
        <v>0</v>
      </c>
      <c r="Q7" s="169">
        <v>0</v>
      </c>
      <c r="R7" s="58">
        <v>997.6</v>
      </c>
      <c r="S7" s="170">
        <v>59183.77</v>
      </c>
      <c r="T7" s="23">
        <f t="shared" si="2"/>
        <v>59.32615276663993</v>
      </c>
      <c r="U7" s="24">
        <f t="shared" si="3"/>
        <v>90.69090909090909</v>
      </c>
      <c r="V7" s="15"/>
    </row>
    <row r="8" spans="1:22" ht="17.25" customHeight="1">
      <c r="A8" s="95"/>
      <c r="B8" s="95"/>
      <c r="C8" s="119" t="s">
        <v>224</v>
      </c>
      <c r="D8" s="86">
        <f aca="true" t="shared" si="5" ref="D8:D90">SUM(E8:L8)</f>
        <v>73</v>
      </c>
      <c r="E8" s="70">
        <v>2</v>
      </c>
      <c r="F8" s="70">
        <v>0</v>
      </c>
      <c r="G8" s="70">
        <v>11</v>
      </c>
      <c r="H8" s="70">
        <v>0</v>
      </c>
      <c r="I8" s="70">
        <v>41</v>
      </c>
      <c r="J8" s="70">
        <v>19</v>
      </c>
      <c r="K8" s="74">
        <v>0</v>
      </c>
      <c r="L8" s="74">
        <v>0</v>
      </c>
      <c r="M8" s="70">
        <f t="shared" si="4"/>
        <v>54</v>
      </c>
      <c r="N8" s="74">
        <v>43</v>
      </c>
      <c r="O8" s="55">
        <f t="shared" si="1"/>
        <v>6815.9</v>
      </c>
      <c r="P8" s="58">
        <v>2218.7</v>
      </c>
      <c r="Q8" s="169">
        <v>0</v>
      </c>
      <c r="R8" s="58">
        <v>4597.2</v>
      </c>
      <c r="S8" s="170">
        <v>604212.38</v>
      </c>
      <c r="T8" s="23">
        <f t="shared" si="2"/>
        <v>88.6474830910078</v>
      </c>
      <c r="U8" s="24">
        <f t="shared" si="3"/>
        <v>158.5093023255814</v>
      </c>
      <c r="V8" s="15"/>
    </row>
    <row r="9" spans="1:22" ht="17.25" customHeight="1">
      <c r="A9" s="95"/>
      <c r="B9" s="331" t="s">
        <v>13</v>
      </c>
      <c r="C9" s="96" t="s">
        <v>14</v>
      </c>
      <c r="D9" s="86">
        <f t="shared" si="5"/>
        <v>40</v>
      </c>
      <c r="E9" s="70">
        <v>0</v>
      </c>
      <c r="F9" s="70">
        <v>0</v>
      </c>
      <c r="G9" s="70">
        <v>5</v>
      </c>
      <c r="H9" s="70">
        <v>0</v>
      </c>
      <c r="I9" s="70">
        <v>20</v>
      </c>
      <c r="J9" s="70">
        <v>13</v>
      </c>
      <c r="K9" s="74">
        <v>0</v>
      </c>
      <c r="L9" s="74">
        <v>2</v>
      </c>
      <c r="M9" s="70">
        <f t="shared" si="4"/>
        <v>25</v>
      </c>
      <c r="N9" s="74">
        <v>19</v>
      </c>
      <c r="O9" s="55">
        <f t="shared" si="1"/>
        <v>2159.9</v>
      </c>
      <c r="P9" s="58">
        <v>820.2</v>
      </c>
      <c r="Q9" s="169">
        <v>0</v>
      </c>
      <c r="R9" s="58">
        <v>1339.7</v>
      </c>
      <c r="S9" s="170">
        <v>196419.08</v>
      </c>
      <c r="T9" s="23">
        <f t="shared" si="2"/>
        <v>90.93896939673132</v>
      </c>
      <c r="U9" s="24">
        <f t="shared" si="3"/>
        <v>113.67894736842106</v>
      </c>
      <c r="V9" s="15"/>
    </row>
    <row r="10" spans="1:22" ht="17.25" customHeight="1">
      <c r="A10" s="95"/>
      <c r="B10" s="332"/>
      <c r="C10" s="96" t="s">
        <v>15</v>
      </c>
      <c r="D10" s="86">
        <f t="shared" si="5"/>
        <v>43</v>
      </c>
      <c r="E10" s="70">
        <v>0</v>
      </c>
      <c r="F10" s="70">
        <v>0</v>
      </c>
      <c r="G10" s="70">
        <v>4</v>
      </c>
      <c r="H10" s="70">
        <v>2</v>
      </c>
      <c r="I10" s="70">
        <v>21</v>
      </c>
      <c r="J10" s="70">
        <v>12</v>
      </c>
      <c r="K10" s="74">
        <v>1</v>
      </c>
      <c r="L10" s="74">
        <v>3</v>
      </c>
      <c r="M10" s="70">
        <f t="shared" si="4"/>
        <v>27</v>
      </c>
      <c r="N10" s="74">
        <v>20</v>
      </c>
      <c r="O10" s="55">
        <f t="shared" si="1"/>
        <v>2345.4</v>
      </c>
      <c r="P10" s="58">
        <v>210.5</v>
      </c>
      <c r="Q10" s="169">
        <v>0</v>
      </c>
      <c r="R10" s="58">
        <v>2134.9</v>
      </c>
      <c r="S10" s="170">
        <v>192785.82</v>
      </c>
      <c r="T10" s="23">
        <f t="shared" si="2"/>
        <v>82.19741621898184</v>
      </c>
      <c r="U10" s="24">
        <f t="shared" si="3"/>
        <v>117.27000000000001</v>
      </c>
      <c r="V10" s="15"/>
    </row>
    <row r="11" spans="1:22" ht="17.25" customHeight="1">
      <c r="A11" s="95"/>
      <c r="B11" s="95"/>
      <c r="C11" s="98" t="s">
        <v>16</v>
      </c>
      <c r="D11" s="87">
        <f t="shared" si="5"/>
        <v>25</v>
      </c>
      <c r="E11" s="71">
        <v>0</v>
      </c>
      <c r="F11" s="71">
        <v>0</v>
      </c>
      <c r="G11" s="71">
        <v>1</v>
      </c>
      <c r="H11" s="71">
        <v>1</v>
      </c>
      <c r="I11" s="71">
        <v>14</v>
      </c>
      <c r="J11" s="71">
        <v>9</v>
      </c>
      <c r="K11" s="151">
        <v>0</v>
      </c>
      <c r="L11" s="151">
        <v>0</v>
      </c>
      <c r="M11" s="71">
        <f t="shared" si="4"/>
        <v>16</v>
      </c>
      <c r="N11" s="151">
        <v>11</v>
      </c>
      <c r="O11" s="56">
        <f t="shared" si="1"/>
        <v>1790.8</v>
      </c>
      <c r="P11" s="207">
        <v>360</v>
      </c>
      <c r="Q11" s="171">
        <v>0</v>
      </c>
      <c r="R11" s="179">
        <v>1430.8</v>
      </c>
      <c r="S11" s="172">
        <v>124930.67</v>
      </c>
      <c r="T11" s="25">
        <f t="shared" si="2"/>
        <v>69.76249162385525</v>
      </c>
      <c r="U11" s="24">
        <f t="shared" si="3"/>
        <v>162.79999999999998</v>
      </c>
      <c r="V11" s="15"/>
    </row>
    <row r="12" spans="1:22" ht="17.25" customHeight="1">
      <c r="A12" s="95"/>
      <c r="B12" s="99"/>
      <c r="C12" s="143" t="s">
        <v>183</v>
      </c>
      <c r="D12" s="76">
        <f t="shared" si="5"/>
        <v>215</v>
      </c>
      <c r="E12" s="73">
        <f aca="true" t="shared" si="6" ref="E12:S12">SUM(E7:E11)</f>
        <v>2</v>
      </c>
      <c r="F12" s="73">
        <f t="shared" si="6"/>
        <v>0</v>
      </c>
      <c r="G12" s="73">
        <f t="shared" si="6"/>
        <v>21</v>
      </c>
      <c r="H12" s="73">
        <f t="shared" si="6"/>
        <v>3</v>
      </c>
      <c r="I12" s="73">
        <f t="shared" si="6"/>
        <v>114</v>
      </c>
      <c r="J12" s="73">
        <f t="shared" si="6"/>
        <v>69</v>
      </c>
      <c r="K12" s="152">
        <f t="shared" si="6"/>
        <v>1</v>
      </c>
      <c r="L12" s="152">
        <f t="shared" si="6"/>
        <v>5</v>
      </c>
      <c r="M12" s="73">
        <f t="shared" si="4"/>
        <v>140</v>
      </c>
      <c r="N12" s="152">
        <f t="shared" si="6"/>
        <v>104</v>
      </c>
      <c r="O12" s="57">
        <f t="shared" si="1"/>
        <v>14109.599999999999</v>
      </c>
      <c r="P12" s="175">
        <f>SUM(P7:P11)</f>
        <v>3609.3999999999996</v>
      </c>
      <c r="Q12" s="173">
        <f t="shared" si="6"/>
        <v>0</v>
      </c>
      <c r="R12" s="208">
        <f>SUM(R7:R11)</f>
        <v>10500.199999999999</v>
      </c>
      <c r="S12" s="174">
        <f t="shared" si="6"/>
        <v>1177531.72</v>
      </c>
      <c r="T12" s="27">
        <f t="shared" si="2"/>
        <v>83.45606679140444</v>
      </c>
      <c r="U12" s="31">
        <f t="shared" si="3"/>
        <v>135.66923076923075</v>
      </c>
      <c r="V12" s="15"/>
    </row>
    <row r="13" spans="1:22" ht="17.25" customHeight="1">
      <c r="A13" s="95"/>
      <c r="B13" s="95"/>
      <c r="C13" s="119" t="s">
        <v>196</v>
      </c>
      <c r="D13" s="86">
        <f t="shared" si="5"/>
        <v>3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3</v>
      </c>
      <c r="K13" s="74">
        <v>0</v>
      </c>
      <c r="L13" s="74">
        <v>0</v>
      </c>
      <c r="M13" s="70">
        <f t="shared" si="4"/>
        <v>0</v>
      </c>
      <c r="N13" s="74">
        <v>0</v>
      </c>
      <c r="O13" s="55">
        <f t="shared" si="1"/>
        <v>0</v>
      </c>
      <c r="P13" s="58">
        <v>0</v>
      </c>
      <c r="Q13" s="169">
        <v>0</v>
      </c>
      <c r="R13" s="58">
        <v>0</v>
      </c>
      <c r="S13" s="170">
        <v>0</v>
      </c>
      <c r="T13" s="23" t="str">
        <f t="shared" si="2"/>
        <v>-</v>
      </c>
      <c r="U13" s="24" t="str">
        <f t="shared" si="3"/>
        <v>-</v>
      </c>
      <c r="V13" s="15"/>
    </row>
    <row r="14" spans="1:22" s="22" customFormat="1" ht="17.25" customHeight="1">
      <c r="A14" s="101"/>
      <c r="B14" s="101"/>
      <c r="C14" s="102" t="s">
        <v>231</v>
      </c>
      <c r="D14" s="88">
        <f t="shared" si="5"/>
        <v>57</v>
      </c>
      <c r="E14" s="74">
        <v>0</v>
      </c>
      <c r="F14" s="74">
        <v>0</v>
      </c>
      <c r="G14" s="74">
        <v>2</v>
      </c>
      <c r="H14" s="74">
        <v>1</v>
      </c>
      <c r="I14" s="74">
        <v>16</v>
      </c>
      <c r="J14" s="74">
        <v>17</v>
      </c>
      <c r="K14" s="74">
        <v>3</v>
      </c>
      <c r="L14" s="74">
        <v>18</v>
      </c>
      <c r="M14" s="74">
        <f t="shared" si="4"/>
        <v>19</v>
      </c>
      <c r="N14" s="74">
        <v>16</v>
      </c>
      <c r="O14" s="58">
        <f aca="true" t="shared" si="7" ref="O14:O82">IF(AND(P14=0,Q14=0,R14=0),0,SUM(P14:R14))</f>
        <v>1525.6999999999998</v>
      </c>
      <c r="P14" s="58">
        <v>653.8</v>
      </c>
      <c r="Q14" s="169">
        <v>0</v>
      </c>
      <c r="R14" s="58">
        <v>871.9</v>
      </c>
      <c r="S14" s="170">
        <v>108378.18</v>
      </c>
      <c r="T14" s="32">
        <f t="shared" si="2"/>
        <v>71.03505276266633</v>
      </c>
      <c r="U14" s="33">
        <f t="shared" si="3"/>
        <v>95.35624999999999</v>
      </c>
      <c r="V14" s="21"/>
    </row>
    <row r="15" spans="1:22" ht="17.25" customHeight="1">
      <c r="A15" s="95"/>
      <c r="B15" s="329" t="s">
        <v>17</v>
      </c>
      <c r="C15" s="104" t="s">
        <v>232</v>
      </c>
      <c r="D15" s="86">
        <f t="shared" si="5"/>
        <v>44</v>
      </c>
      <c r="E15" s="70">
        <v>0</v>
      </c>
      <c r="F15" s="70">
        <v>0</v>
      </c>
      <c r="G15" s="70">
        <v>2</v>
      </c>
      <c r="H15" s="70">
        <v>1</v>
      </c>
      <c r="I15" s="70">
        <v>14</v>
      </c>
      <c r="J15" s="70">
        <v>24</v>
      </c>
      <c r="K15" s="74">
        <v>0</v>
      </c>
      <c r="L15" s="74">
        <v>3</v>
      </c>
      <c r="M15" s="70">
        <f t="shared" si="4"/>
        <v>17</v>
      </c>
      <c r="N15" s="74">
        <v>14</v>
      </c>
      <c r="O15" s="55">
        <f t="shared" si="7"/>
        <v>1702.3</v>
      </c>
      <c r="P15" s="58">
        <v>914.3</v>
      </c>
      <c r="Q15" s="169">
        <v>0</v>
      </c>
      <c r="R15" s="58">
        <v>788</v>
      </c>
      <c r="S15" s="170">
        <v>143359.32</v>
      </c>
      <c r="T15" s="23">
        <f t="shared" si="2"/>
        <v>84.21507372378548</v>
      </c>
      <c r="U15" s="24">
        <f t="shared" si="3"/>
        <v>121.59285714285714</v>
      </c>
      <c r="V15" s="15"/>
    </row>
    <row r="16" spans="1:22" s="22" customFormat="1" ht="17.25" customHeight="1">
      <c r="A16" s="101"/>
      <c r="B16" s="326"/>
      <c r="C16" s="146" t="s">
        <v>225</v>
      </c>
      <c r="D16" s="88">
        <f t="shared" si="5"/>
        <v>22</v>
      </c>
      <c r="E16" s="74">
        <v>0</v>
      </c>
      <c r="F16" s="74">
        <v>1</v>
      </c>
      <c r="G16" s="74">
        <v>2</v>
      </c>
      <c r="H16" s="74">
        <v>1</v>
      </c>
      <c r="I16" s="74">
        <v>9</v>
      </c>
      <c r="J16" s="74">
        <v>6</v>
      </c>
      <c r="K16" s="74">
        <v>2</v>
      </c>
      <c r="L16" s="74">
        <v>1</v>
      </c>
      <c r="M16" s="74">
        <f t="shared" si="4"/>
        <v>13</v>
      </c>
      <c r="N16" s="74">
        <v>11</v>
      </c>
      <c r="O16" s="58">
        <f t="shared" si="7"/>
        <v>589.5</v>
      </c>
      <c r="P16" s="58">
        <v>67.8</v>
      </c>
      <c r="Q16" s="169">
        <v>0</v>
      </c>
      <c r="R16" s="58">
        <v>521.7</v>
      </c>
      <c r="S16" s="170">
        <v>24396.99</v>
      </c>
      <c r="T16" s="32">
        <f t="shared" si="2"/>
        <v>41.38590330788804</v>
      </c>
      <c r="U16" s="33">
        <f t="shared" si="3"/>
        <v>53.59090909090909</v>
      </c>
      <c r="V16" s="21"/>
    </row>
    <row r="17" spans="1:22" ht="17.25" customHeight="1">
      <c r="A17" s="95"/>
      <c r="B17" s="95"/>
      <c r="C17" s="98" t="s">
        <v>18</v>
      </c>
      <c r="D17" s="87">
        <f t="shared" si="5"/>
        <v>16</v>
      </c>
      <c r="E17" s="71">
        <v>0</v>
      </c>
      <c r="F17" s="71">
        <v>0</v>
      </c>
      <c r="G17" s="71">
        <v>0</v>
      </c>
      <c r="H17" s="71">
        <v>4</v>
      </c>
      <c r="I17" s="71">
        <v>9</v>
      </c>
      <c r="J17" s="71">
        <v>3</v>
      </c>
      <c r="K17" s="151">
        <v>0</v>
      </c>
      <c r="L17" s="151">
        <v>0</v>
      </c>
      <c r="M17" s="71">
        <f t="shared" si="4"/>
        <v>13</v>
      </c>
      <c r="N17" s="151">
        <v>9</v>
      </c>
      <c r="O17" s="56">
        <f t="shared" si="7"/>
        <v>1318.7</v>
      </c>
      <c r="P17" s="179">
        <v>0</v>
      </c>
      <c r="Q17" s="171">
        <v>0</v>
      </c>
      <c r="R17" s="179">
        <v>1318.7</v>
      </c>
      <c r="S17" s="172">
        <v>61213.49</v>
      </c>
      <c r="T17" s="25">
        <f t="shared" si="2"/>
        <v>46.419572306058996</v>
      </c>
      <c r="U17" s="26">
        <f t="shared" si="3"/>
        <v>146.52222222222224</v>
      </c>
      <c r="V17" s="15"/>
    </row>
    <row r="18" spans="1:22" ht="17.25" customHeight="1">
      <c r="A18" s="95"/>
      <c r="B18" s="99"/>
      <c r="C18" s="143" t="s">
        <v>183</v>
      </c>
      <c r="D18" s="76">
        <f t="shared" si="5"/>
        <v>142</v>
      </c>
      <c r="E18" s="73">
        <f aca="true" t="shared" si="8" ref="E18:S18">SUM(E13:E17)</f>
        <v>0</v>
      </c>
      <c r="F18" s="73">
        <f t="shared" si="8"/>
        <v>1</v>
      </c>
      <c r="G18" s="73">
        <f t="shared" si="8"/>
        <v>6</v>
      </c>
      <c r="H18" s="73">
        <f t="shared" si="8"/>
        <v>7</v>
      </c>
      <c r="I18" s="73">
        <f t="shared" si="8"/>
        <v>48</v>
      </c>
      <c r="J18" s="73">
        <f t="shared" si="8"/>
        <v>53</v>
      </c>
      <c r="K18" s="152">
        <f t="shared" si="8"/>
        <v>5</v>
      </c>
      <c r="L18" s="152">
        <f t="shared" si="8"/>
        <v>22</v>
      </c>
      <c r="M18" s="73">
        <f t="shared" si="4"/>
        <v>62</v>
      </c>
      <c r="N18" s="152">
        <f t="shared" si="8"/>
        <v>50</v>
      </c>
      <c r="O18" s="57">
        <f t="shared" si="7"/>
        <v>5136.2</v>
      </c>
      <c r="P18" s="208">
        <f>SUM(P13:P17)</f>
        <v>1635.8999999999999</v>
      </c>
      <c r="Q18" s="209">
        <f>SUM(Q13:Q17)</f>
        <v>0</v>
      </c>
      <c r="R18" s="208">
        <f>SUM(R13:R17)</f>
        <v>3500.3</v>
      </c>
      <c r="S18" s="174">
        <f t="shared" si="8"/>
        <v>337347.98</v>
      </c>
      <c r="T18" s="27">
        <f t="shared" si="2"/>
        <v>65.68046026245084</v>
      </c>
      <c r="U18" s="28">
        <f t="shared" si="3"/>
        <v>102.72399999999999</v>
      </c>
      <c r="V18" s="15"/>
    </row>
    <row r="19" spans="1:22" ht="17.25" customHeight="1">
      <c r="A19" s="95"/>
      <c r="B19" s="95"/>
      <c r="C19" s="216" t="s">
        <v>226</v>
      </c>
      <c r="D19" s="86">
        <f t="shared" si="5"/>
        <v>35</v>
      </c>
      <c r="E19" s="70">
        <v>0</v>
      </c>
      <c r="F19" s="250">
        <v>0</v>
      </c>
      <c r="G19" s="70">
        <v>1</v>
      </c>
      <c r="H19" s="250">
        <v>2</v>
      </c>
      <c r="I19" s="70">
        <v>16</v>
      </c>
      <c r="J19" s="70">
        <v>15</v>
      </c>
      <c r="K19" s="249">
        <v>0</v>
      </c>
      <c r="L19" s="249">
        <v>1</v>
      </c>
      <c r="M19" s="70">
        <f t="shared" si="4"/>
        <v>19</v>
      </c>
      <c r="N19" s="74">
        <v>16</v>
      </c>
      <c r="O19" s="55">
        <f t="shared" si="7"/>
        <v>1752.8999999999999</v>
      </c>
      <c r="P19" s="58">
        <v>9.1</v>
      </c>
      <c r="Q19" s="169">
        <v>0</v>
      </c>
      <c r="R19" s="58">
        <v>1743.8</v>
      </c>
      <c r="S19" s="170">
        <v>123936.35</v>
      </c>
      <c r="T19" s="23">
        <f t="shared" si="2"/>
        <v>70.70360545381939</v>
      </c>
      <c r="U19" s="24">
        <f t="shared" si="3"/>
        <v>109.55624999999999</v>
      </c>
      <c r="V19" s="15"/>
    </row>
    <row r="20" spans="1:22" s="22" customFormat="1" ht="17.25" customHeight="1">
      <c r="A20" s="101"/>
      <c r="B20" s="101"/>
      <c r="C20" s="251" t="s">
        <v>227</v>
      </c>
      <c r="D20" s="88">
        <f t="shared" si="5"/>
        <v>48</v>
      </c>
      <c r="E20" s="74">
        <v>0</v>
      </c>
      <c r="F20" s="74">
        <v>0</v>
      </c>
      <c r="G20" s="249">
        <v>0</v>
      </c>
      <c r="H20" s="74">
        <v>1</v>
      </c>
      <c r="I20" s="249">
        <v>14</v>
      </c>
      <c r="J20" s="74">
        <v>20</v>
      </c>
      <c r="K20" s="74">
        <v>1</v>
      </c>
      <c r="L20" s="74">
        <v>12</v>
      </c>
      <c r="M20" s="74">
        <f t="shared" si="4"/>
        <v>15</v>
      </c>
      <c r="N20" s="74">
        <v>14</v>
      </c>
      <c r="O20" s="58">
        <f t="shared" si="7"/>
        <v>5284.6</v>
      </c>
      <c r="P20" s="58">
        <v>0</v>
      </c>
      <c r="Q20" s="169">
        <v>0</v>
      </c>
      <c r="R20" s="58">
        <v>5284.6</v>
      </c>
      <c r="S20" s="170">
        <v>435727.69</v>
      </c>
      <c r="T20" s="32">
        <f t="shared" si="2"/>
        <v>82.4523502251826</v>
      </c>
      <c r="U20" s="33">
        <f t="shared" si="3"/>
        <v>377.4714285714286</v>
      </c>
      <c r="V20" s="21"/>
    </row>
    <row r="21" spans="1:22" ht="17.25" customHeight="1">
      <c r="A21" s="95"/>
      <c r="B21" s="331" t="s">
        <v>20</v>
      </c>
      <c r="C21" s="96" t="s">
        <v>19</v>
      </c>
      <c r="D21" s="86">
        <f t="shared" si="5"/>
        <v>10</v>
      </c>
      <c r="E21" s="70">
        <v>0</v>
      </c>
      <c r="F21" s="70">
        <v>0</v>
      </c>
      <c r="G21" s="70">
        <v>0</v>
      </c>
      <c r="H21" s="70">
        <v>0</v>
      </c>
      <c r="I21" s="70">
        <v>3</v>
      </c>
      <c r="J21" s="70">
        <v>5</v>
      </c>
      <c r="K21" s="74">
        <v>0</v>
      </c>
      <c r="L21" s="74">
        <v>2</v>
      </c>
      <c r="M21" s="70">
        <f t="shared" si="4"/>
        <v>3</v>
      </c>
      <c r="N21" s="74">
        <v>3</v>
      </c>
      <c r="O21" s="55">
        <f t="shared" si="7"/>
        <v>257.9</v>
      </c>
      <c r="P21" s="58">
        <v>0</v>
      </c>
      <c r="Q21" s="169">
        <v>0</v>
      </c>
      <c r="R21" s="58">
        <v>257.9</v>
      </c>
      <c r="S21" s="170">
        <v>8505.69</v>
      </c>
      <c r="T21" s="23">
        <f t="shared" si="2"/>
        <v>32.980573865839474</v>
      </c>
      <c r="U21" s="24">
        <f t="shared" si="3"/>
        <v>85.96666666666665</v>
      </c>
      <c r="V21" s="15"/>
    </row>
    <row r="22" spans="1:22" ht="17.25" customHeight="1">
      <c r="A22" s="331" t="s">
        <v>266</v>
      </c>
      <c r="B22" s="326"/>
      <c r="C22" s="96" t="s">
        <v>21</v>
      </c>
      <c r="D22" s="86">
        <f t="shared" si="5"/>
        <v>2</v>
      </c>
      <c r="E22" s="70">
        <v>0</v>
      </c>
      <c r="F22" s="70">
        <v>0</v>
      </c>
      <c r="G22" s="70">
        <v>0</v>
      </c>
      <c r="H22" s="70">
        <v>0</v>
      </c>
      <c r="I22" s="70">
        <v>1</v>
      </c>
      <c r="J22" s="70">
        <v>1</v>
      </c>
      <c r="K22" s="74">
        <v>0</v>
      </c>
      <c r="L22" s="74">
        <v>0</v>
      </c>
      <c r="M22" s="70">
        <f t="shared" si="4"/>
        <v>1</v>
      </c>
      <c r="N22" s="74">
        <v>1</v>
      </c>
      <c r="O22" s="55">
        <f t="shared" si="7"/>
        <v>126.3</v>
      </c>
      <c r="P22" s="58">
        <v>0</v>
      </c>
      <c r="Q22" s="169">
        <v>0</v>
      </c>
      <c r="R22" s="58">
        <v>126.3</v>
      </c>
      <c r="S22" s="170">
        <v>6580.23</v>
      </c>
      <c r="T22" s="23">
        <f t="shared" si="2"/>
        <v>52.099999999999994</v>
      </c>
      <c r="U22" s="24">
        <f t="shared" si="3"/>
        <v>126.3</v>
      </c>
      <c r="V22" s="15"/>
    </row>
    <row r="23" spans="1:22" ht="17.25" customHeight="1">
      <c r="A23" s="326"/>
      <c r="B23" s="326"/>
      <c r="C23" s="96" t="s">
        <v>22</v>
      </c>
      <c r="D23" s="86">
        <f t="shared" si="5"/>
        <v>9</v>
      </c>
      <c r="E23" s="70">
        <v>0</v>
      </c>
      <c r="F23" s="70">
        <v>0</v>
      </c>
      <c r="G23" s="70">
        <v>0</v>
      </c>
      <c r="H23" s="70">
        <v>0</v>
      </c>
      <c r="I23" s="70">
        <v>6</v>
      </c>
      <c r="J23" s="70">
        <v>3</v>
      </c>
      <c r="K23" s="74">
        <v>0</v>
      </c>
      <c r="L23" s="74">
        <v>0</v>
      </c>
      <c r="M23" s="70">
        <f t="shared" si="4"/>
        <v>6</v>
      </c>
      <c r="N23" s="74">
        <v>2</v>
      </c>
      <c r="O23" s="55">
        <f t="shared" si="7"/>
        <v>367.3</v>
      </c>
      <c r="P23" s="58">
        <v>0</v>
      </c>
      <c r="Q23" s="169">
        <v>0</v>
      </c>
      <c r="R23" s="58">
        <v>367.3</v>
      </c>
      <c r="S23" s="170">
        <v>12251.28</v>
      </c>
      <c r="T23" s="23">
        <f t="shared" si="2"/>
        <v>33.354968690443776</v>
      </c>
      <c r="U23" s="24">
        <f t="shared" si="3"/>
        <v>183.65</v>
      </c>
      <c r="V23" s="15"/>
    </row>
    <row r="24" spans="1:22" ht="17.25" customHeight="1">
      <c r="A24" s="95"/>
      <c r="B24" s="95"/>
      <c r="C24" s="98" t="s">
        <v>23</v>
      </c>
      <c r="D24" s="87">
        <f t="shared" si="5"/>
        <v>1</v>
      </c>
      <c r="E24" s="71">
        <v>0</v>
      </c>
      <c r="F24" s="71">
        <v>0</v>
      </c>
      <c r="G24" s="71">
        <v>0</v>
      </c>
      <c r="H24" s="71">
        <v>0</v>
      </c>
      <c r="I24" s="71">
        <v>1</v>
      </c>
      <c r="J24" s="71">
        <v>0</v>
      </c>
      <c r="K24" s="151">
        <v>0</v>
      </c>
      <c r="L24" s="151">
        <v>0</v>
      </c>
      <c r="M24" s="71">
        <f t="shared" si="4"/>
        <v>1</v>
      </c>
      <c r="N24" s="151">
        <v>1</v>
      </c>
      <c r="O24" s="56">
        <f t="shared" si="7"/>
        <v>19.2</v>
      </c>
      <c r="P24" s="179">
        <v>0</v>
      </c>
      <c r="Q24" s="171">
        <v>0</v>
      </c>
      <c r="R24" s="179">
        <v>19.2</v>
      </c>
      <c r="S24" s="172">
        <v>706.56</v>
      </c>
      <c r="T24" s="25">
        <f t="shared" si="2"/>
        <v>36.8</v>
      </c>
      <c r="U24" s="26">
        <f t="shared" si="3"/>
        <v>19.2</v>
      </c>
      <c r="V24" s="15"/>
    </row>
    <row r="25" spans="1:22" ht="17.25" customHeight="1">
      <c r="A25" s="95"/>
      <c r="B25" s="99"/>
      <c r="C25" s="143" t="s">
        <v>183</v>
      </c>
      <c r="D25" s="76">
        <f t="shared" si="5"/>
        <v>105</v>
      </c>
      <c r="E25" s="73">
        <f aca="true" t="shared" si="9" ref="E25:L25">SUM(E19:E24)</f>
        <v>0</v>
      </c>
      <c r="F25" s="73">
        <f t="shared" si="9"/>
        <v>0</v>
      </c>
      <c r="G25" s="73">
        <f t="shared" si="9"/>
        <v>1</v>
      </c>
      <c r="H25" s="73">
        <f t="shared" si="9"/>
        <v>3</v>
      </c>
      <c r="I25" s="73">
        <f t="shared" si="9"/>
        <v>41</v>
      </c>
      <c r="J25" s="73">
        <f t="shared" si="9"/>
        <v>44</v>
      </c>
      <c r="K25" s="152">
        <f t="shared" si="9"/>
        <v>1</v>
      </c>
      <c r="L25" s="152">
        <f t="shared" si="9"/>
        <v>15</v>
      </c>
      <c r="M25" s="73">
        <f t="shared" si="4"/>
        <v>45</v>
      </c>
      <c r="N25" s="152">
        <f>SUM(N19:N24)</f>
        <v>37</v>
      </c>
      <c r="O25" s="57">
        <f t="shared" si="7"/>
        <v>7808.200000000001</v>
      </c>
      <c r="P25" s="175">
        <f>SUM(P19:P24)</f>
        <v>9.1</v>
      </c>
      <c r="Q25" s="173">
        <f>SUM(Q19:Q24)</f>
        <v>0</v>
      </c>
      <c r="R25" s="208">
        <f>SUM(R19:R24)</f>
        <v>7799.1</v>
      </c>
      <c r="S25" s="174">
        <f>SUM(S19:S24)</f>
        <v>587707.8</v>
      </c>
      <c r="T25" s="27">
        <f t="shared" si="2"/>
        <v>75.26802592146717</v>
      </c>
      <c r="U25" s="28">
        <f t="shared" si="3"/>
        <v>211.03243243243244</v>
      </c>
      <c r="V25" s="15"/>
    </row>
    <row r="26" spans="1:22" ht="17.25" customHeight="1">
      <c r="A26" s="95"/>
      <c r="B26" s="95"/>
      <c r="C26" s="133" t="s">
        <v>194</v>
      </c>
      <c r="D26" s="86">
        <f t="shared" si="5"/>
        <v>106</v>
      </c>
      <c r="E26" s="70">
        <v>0</v>
      </c>
      <c r="F26" s="70">
        <v>0</v>
      </c>
      <c r="G26" s="70">
        <v>15</v>
      </c>
      <c r="H26" s="70">
        <v>5</v>
      </c>
      <c r="I26" s="70">
        <v>48</v>
      </c>
      <c r="J26" s="70">
        <v>27</v>
      </c>
      <c r="K26" s="74">
        <v>2</v>
      </c>
      <c r="L26" s="74">
        <v>9</v>
      </c>
      <c r="M26" s="70">
        <f t="shared" si="4"/>
        <v>68</v>
      </c>
      <c r="N26" s="74">
        <v>45</v>
      </c>
      <c r="O26" s="55">
        <f t="shared" si="7"/>
        <v>4078.7</v>
      </c>
      <c r="P26" s="58">
        <v>90</v>
      </c>
      <c r="Q26" s="169">
        <v>0</v>
      </c>
      <c r="R26" s="58">
        <v>3988.7</v>
      </c>
      <c r="S26" s="170">
        <v>326864.3</v>
      </c>
      <c r="T26" s="23">
        <f t="shared" si="2"/>
        <v>80.13933361119965</v>
      </c>
      <c r="U26" s="24">
        <f t="shared" si="3"/>
        <v>90.63777777777777</v>
      </c>
      <c r="V26" s="15"/>
    </row>
    <row r="27" spans="1:22" ht="17.25" customHeight="1">
      <c r="A27" s="95"/>
      <c r="B27" s="95"/>
      <c r="C27" s="96" t="s">
        <v>24</v>
      </c>
      <c r="D27" s="86">
        <f>SUM(E27:L27)</f>
        <v>4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3</v>
      </c>
      <c r="K27" s="74">
        <v>0</v>
      </c>
      <c r="L27" s="74">
        <v>1</v>
      </c>
      <c r="M27" s="70">
        <f t="shared" si="4"/>
        <v>0</v>
      </c>
      <c r="N27" s="74">
        <v>0</v>
      </c>
      <c r="O27" s="55">
        <f t="shared" si="7"/>
        <v>0</v>
      </c>
      <c r="P27" s="58">
        <v>0</v>
      </c>
      <c r="Q27" s="169">
        <v>0</v>
      </c>
      <c r="R27" s="58">
        <v>0</v>
      </c>
      <c r="S27" s="170">
        <v>0</v>
      </c>
      <c r="T27" s="23" t="str">
        <f t="shared" si="2"/>
        <v>-</v>
      </c>
      <c r="U27" s="24" t="str">
        <f t="shared" si="3"/>
        <v>-</v>
      </c>
      <c r="V27" s="15"/>
    </row>
    <row r="28" spans="1:22" ht="17.25" customHeight="1">
      <c r="A28" s="95"/>
      <c r="B28" s="95"/>
      <c r="C28" s="96" t="s">
        <v>25</v>
      </c>
      <c r="D28" s="86">
        <f t="shared" si="5"/>
        <v>6</v>
      </c>
      <c r="E28" s="70">
        <v>0</v>
      </c>
      <c r="F28" s="70">
        <v>0</v>
      </c>
      <c r="G28" s="70">
        <v>0</v>
      </c>
      <c r="H28" s="70">
        <v>2</v>
      </c>
      <c r="I28" s="70">
        <v>2</v>
      </c>
      <c r="J28" s="70">
        <v>2</v>
      </c>
      <c r="K28" s="74">
        <v>0</v>
      </c>
      <c r="L28" s="74">
        <v>0</v>
      </c>
      <c r="M28" s="70">
        <f t="shared" si="4"/>
        <v>4</v>
      </c>
      <c r="N28" s="74">
        <v>0</v>
      </c>
      <c r="O28" s="55">
        <f t="shared" si="7"/>
        <v>0</v>
      </c>
      <c r="P28" s="58">
        <v>0</v>
      </c>
      <c r="Q28" s="169">
        <v>0</v>
      </c>
      <c r="R28" s="58">
        <v>0</v>
      </c>
      <c r="S28" s="170">
        <v>0</v>
      </c>
      <c r="T28" s="23" t="str">
        <f t="shared" si="2"/>
        <v>-</v>
      </c>
      <c r="U28" s="24" t="str">
        <f t="shared" si="3"/>
        <v>-</v>
      </c>
      <c r="V28" s="15"/>
    </row>
    <row r="29" spans="1:22" ht="17.25" customHeight="1">
      <c r="A29" s="95"/>
      <c r="B29" s="95"/>
      <c r="C29" s="96" t="s">
        <v>26</v>
      </c>
      <c r="D29" s="86">
        <f t="shared" si="5"/>
        <v>2</v>
      </c>
      <c r="E29" s="70">
        <v>0</v>
      </c>
      <c r="F29" s="70">
        <v>0</v>
      </c>
      <c r="G29" s="70">
        <v>0</v>
      </c>
      <c r="H29" s="70">
        <v>0</v>
      </c>
      <c r="I29" s="70">
        <v>2</v>
      </c>
      <c r="J29" s="70">
        <v>0</v>
      </c>
      <c r="K29" s="74">
        <v>0</v>
      </c>
      <c r="L29" s="74">
        <v>0</v>
      </c>
      <c r="M29" s="70">
        <f t="shared" si="4"/>
        <v>2</v>
      </c>
      <c r="N29" s="74">
        <v>0</v>
      </c>
      <c r="O29" s="55">
        <f t="shared" si="7"/>
        <v>0</v>
      </c>
      <c r="P29" s="58">
        <v>0</v>
      </c>
      <c r="Q29" s="169">
        <v>0</v>
      </c>
      <c r="R29" s="58">
        <v>0</v>
      </c>
      <c r="S29" s="170">
        <v>0</v>
      </c>
      <c r="T29" s="23" t="str">
        <f t="shared" si="2"/>
        <v>-</v>
      </c>
      <c r="U29" s="24" t="str">
        <f t="shared" si="3"/>
        <v>-</v>
      </c>
      <c r="V29" s="15"/>
    </row>
    <row r="30" spans="1:22" ht="17.25" customHeight="1">
      <c r="A30" s="95"/>
      <c r="B30" s="95"/>
      <c r="C30" s="96" t="s">
        <v>27</v>
      </c>
      <c r="D30" s="86">
        <f t="shared" si="5"/>
        <v>3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3</v>
      </c>
      <c r="K30" s="74">
        <v>0</v>
      </c>
      <c r="L30" s="74">
        <v>0</v>
      </c>
      <c r="M30" s="70">
        <f t="shared" si="4"/>
        <v>0</v>
      </c>
      <c r="N30" s="74">
        <v>0</v>
      </c>
      <c r="O30" s="55">
        <f t="shared" si="7"/>
        <v>0</v>
      </c>
      <c r="P30" s="58">
        <f>SUM(P27:P29)</f>
        <v>0</v>
      </c>
      <c r="Q30" s="169">
        <v>0</v>
      </c>
      <c r="R30" s="58">
        <v>0</v>
      </c>
      <c r="S30" s="170">
        <v>0</v>
      </c>
      <c r="T30" s="23" t="str">
        <f t="shared" si="2"/>
        <v>-</v>
      </c>
      <c r="U30" s="24" t="str">
        <f t="shared" si="3"/>
        <v>-</v>
      </c>
      <c r="V30" s="15"/>
    </row>
    <row r="31" spans="1:22" ht="17.25" customHeight="1">
      <c r="A31" s="95"/>
      <c r="B31" s="331" t="s">
        <v>28</v>
      </c>
      <c r="C31" s="96" t="s">
        <v>29</v>
      </c>
      <c r="D31" s="86">
        <f t="shared" si="5"/>
        <v>1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1</v>
      </c>
      <c r="K31" s="74">
        <v>0</v>
      </c>
      <c r="L31" s="74">
        <v>0</v>
      </c>
      <c r="M31" s="70">
        <f t="shared" si="4"/>
        <v>0</v>
      </c>
      <c r="N31" s="74">
        <v>0</v>
      </c>
      <c r="O31" s="55">
        <f t="shared" si="7"/>
        <v>0</v>
      </c>
      <c r="P31" s="58">
        <v>0</v>
      </c>
      <c r="Q31" s="169">
        <v>0</v>
      </c>
      <c r="R31" s="58">
        <v>0</v>
      </c>
      <c r="S31" s="170">
        <v>0</v>
      </c>
      <c r="T31" s="23" t="str">
        <f t="shared" si="2"/>
        <v>-</v>
      </c>
      <c r="U31" s="24" t="str">
        <f t="shared" si="3"/>
        <v>-</v>
      </c>
      <c r="V31" s="15"/>
    </row>
    <row r="32" spans="1:22" ht="17.25" customHeight="1">
      <c r="A32" s="95"/>
      <c r="B32" s="332"/>
      <c r="C32" s="96" t="s">
        <v>30</v>
      </c>
      <c r="D32" s="86">
        <f t="shared" si="5"/>
        <v>1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</v>
      </c>
      <c r="K32" s="74">
        <v>0</v>
      </c>
      <c r="L32" s="74">
        <v>0</v>
      </c>
      <c r="M32" s="70">
        <f t="shared" si="4"/>
        <v>0</v>
      </c>
      <c r="N32" s="74">
        <v>0</v>
      </c>
      <c r="O32" s="55">
        <f t="shared" si="7"/>
        <v>0</v>
      </c>
      <c r="P32" s="58">
        <v>0</v>
      </c>
      <c r="Q32" s="169">
        <v>0</v>
      </c>
      <c r="R32" s="58">
        <v>0</v>
      </c>
      <c r="S32" s="170">
        <v>0</v>
      </c>
      <c r="T32" s="23" t="str">
        <f t="shared" si="2"/>
        <v>-</v>
      </c>
      <c r="U32" s="24" t="str">
        <f t="shared" si="3"/>
        <v>-</v>
      </c>
      <c r="V32" s="15"/>
    </row>
    <row r="33" spans="1:22" ht="17.25" customHeight="1">
      <c r="A33" s="95"/>
      <c r="B33" s="95"/>
      <c r="C33" s="96" t="s">
        <v>31</v>
      </c>
      <c r="D33" s="86">
        <f t="shared" si="5"/>
        <v>2</v>
      </c>
      <c r="E33" s="70">
        <v>0</v>
      </c>
      <c r="F33" s="70">
        <v>0</v>
      </c>
      <c r="G33" s="70">
        <v>0</v>
      </c>
      <c r="H33" s="70">
        <v>0</v>
      </c>
      <c r="I33" s="70">
        <v>1</v>
      </c>
      <c r="J33" s="70">
        <v>1</v>
      </c>
      <c r="K33" s="74">
        <v>0</v>
      </c>
      <c r="L33" s="74">
        <v>0</v>
      </c>
      <c r="M33" s="70">
        <f t="shared" si="4"/>
        <v>1</v>
      </c>
      <c r="N33" s="74">
        <v>0</v>
      </c>
      <c r="O33" s="55">
        <f t="shared" si="7"/>
        <v>0</v>
      </c>
      <c r="P33" s="58">
        <v>0</v>
      </c>
      <c r="Q33" s="169">
        <v>0</v>
      </c>
      <c r="R33" s="58">
        <v>0</v>
      </c>
      <c r="S33" s="170">
        <v>0</v>
      </c>
      <c r="T33" s="23" t="str">
        <f t="shared" si="2"/>
        <v>-</v>
      </c>
      <c r="U33" s="24" t="str">
        <f t="shared" si="3"/>
        <v>-</v>
      </c>
      <c r="V33" s="15"/>
    </row>
    <row r="34" spans="1:22" ht="17.25" customHeight="1">
      <c r="A34" s="95"/>
      <c r="B34" s="95"/>
      <c r="C34" s="96" t="s">
        <v>32</v>
      </c>
      <c r="D34" s="86">
        <f t="shared" si="5"/>
        <v>1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1</v>
      </c>
      <c r="K34" s="74">
        <v>0</v>
      </c>
      <c r="L34" s="74">
        <v>0</v>
      </c>
      <c r="M34" s="70">
        <f t="shared" si="4"/>
        <v>0</v>
      </c>
      <c r="N34" s="74">
        <v>0</v>
      </c>
      <c r="O34" s="55">
        <f t="shared" si="7"/>
        <v>0</v>
      </c>
      <c r="P34" s="58">
        <f>SUM(P31:P33)</f>
        <v>0</v>
      </c>
      <c r="Q34" s="169">
        <v>0</v>
      </c>
      <c r="R34" s="58">
        <v>0</v>
      </c>
      <c r="S34" s="170">
        <v>0</v>
      </c>
      <c r="T34" s="23" t="str">
        <f t="shared" si="2"/>
        <v>-</v>
      </c>
      <c r="U34" s="24" t="str">
        <f t="shared" si="3"/>
        <v>-</v>
      </c>
      <c r="V34" s="15"/>
    </row>
    <row r="35" spans="1:22" ht="17.25" customHeight="1">
      <c r="A35" s="95"/>
      <c r="B35" s="95"/>
      <c r="C35" s="96" t="s">
        <v>33</v>
      </c>
      <c r="D35" s="86">
        <f t="shared" si="5"/>
        <v>1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1</v>
      </c>
      <c r="K35" s="74">
        <v>0</v>
      </c>
      <c r="L35" s="74">
        <v>0</v>
      </c>
      <c r="M35" s="70">
        <f t="shared" si="4"/>
        <v>0</v>
      </c>
      <c r="N35" s="74">
        <v>0</v>
      </c>
      <c r="O35" s="55">
        <f t="shared" si="7"/>
        <v>0</v>
      </c>
      <c r="P35" s="58">
        <v>0</v>
      </c>
      <c r="Q35" s="169">
        <v>0</v>
      </c>
      <c r="R35" s="210">
        <v>0</v>
      </c>
      <c r="S35" s="170">
        <v>0</v>
      </c>
      <c r="T35" s="23" t="str">
        <f t="shared" si="2"/>
        <v>-</v>
      </c>
      <c r="U35" s="24" t="str">
        <f t="shared" si="3"/>
        <v>-</v>
      </c>
      <c r="V35" s="15"/>
    </row>
    <row r="36" spans="1:22" ht="17.25" customHeight="1">
      <c r="A36" s="95"/>
      <c r="B36" s="95"/>
      <c r="C36" s="98" t="s">
        <v>34</v>
      </c>
      <c r="D36" s="87">
        <f t="shared" si="5"/>
        <v>1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1</v>
      </c>
      <c r="K36" s="151">
        <v>0</v>
      </c>
      <c r="L36" s="151">
        <v>0</v>
      </c>
      <c r="M36" s="71">
        <f t="shared" si="4"/>
        <v>0</v>
      </c>
      <c r="N36" s="151">
        <v>0</v>
      </c>
      <c r="O36" s="56">
        <f t="shared" si="7"/>
        <v>0</v>
      </c>
      <c r="P36" s="179">
        <v>0</v>
      </c>
      <c r="Q36" s="171">
        <v>0</v>
      </c>
      <c r="R36" s="207">
        <v>0</v>
      </c>
      <c r="S36" s="172">
        <v>0</v>
      </c>
      <c r="T36" s="25" t="str">
        <f t="shared" si="2"/>
        <v>-</v>
      </c>
      <c r="U36" s="26" t="str">
        <f t="shared" si="3"/>
        <v>-</v>
      </c>
      <c r="V36" s="15"/>
    </row>
    <row r="37" spans="1:22" ht="17.25" customHeight="1">
      <c r="A37" s="95"/>
      <c r="B37" s="99"/>
      <c r="C37" s="143" t="s">
        <v>183</v>
      </c>
      <c r="D37" s="76">
        <f t="shared" si="5"/>
        <v>128</v>
      </c>
      <c r="E37" s="73">
        <f aca="true" t="shared" si="10" ref="E37:S37">SUM(E26:E36)</f>
        <v>0</v>
      </c>
      <c r="F37" s="73">
        <f t="shared" si="10"/>
        <v>0</v>
      </c>
      <c r="G37" s="73">
        <f t="shared" si="10"/>
        <v>15</v>
      </c>
      <c r="H37" s="73">
        <f t="shared" si="10"/>
        <v>7</v>
      </c>
      <c r="I37" s="73">
        <f t="shared" si="10"/>
        <v>53</v>
      </c>
      <c r="J37" s="73">
        <f t="shared" si="10"/>
        <v>41</v>
      </c>
      <c r="K37" s="152">
        <f t="shared" si="10"/>
        <v>2</v>
      </c>
      <c r="L37" s="152">
        <f t="shared" si="10"/>
        <v>10</v>
      </c>
      <c r="M37" s="73">
        <f t="shared" si="4"/>
        <v>75</v>
      </c>
      <c r="N37" s="152">
        <f t="shared" si="10"/>
        <v>45</v>
      </c>
      <c r="O37" s="57">
        <f t="shared" si="7"/>
        <v>4078.7</v>
      </c>
      <c r="P37" s="175">
        <f>SUM(P26:P36)</f>
        <v>90</v>
      </c>
      <c r="Q37" s="173">
        <f t="shared" si="10"/>
        <v>0</v>
      </c>
      <c r="R37" s="175">
        <f>SUM(R26:R36)</f>
        <v>3988.7</v>
      </c>
      <c r="S37" s="174">
        <f t="shared" si="10"/>
        <v>326864.3</v>
      </c>
      <c r="T37" s="27">
        <f t="shared" si="2"/>
        <v>80.13933361119965</v>
      </c>
      <c r="U37" s="28">
        <f t="shared" si="3"/>
        <v>90.63777777777777</v>
      </c>
      <c r="V37" s="15"/>
    </row>
    <row r="38" spans="1:22" ht="17.25" customHeight="1">
      <c r="A38" s="95"/>
      <c r="B38" s="99"/>
      <c r="C38" s="145" t="s">
        <v>203</v>
      </c>
      <c r="D38" s="76">
        <f t="shared" si="5"/>
        <v>590</v>
      </c>
      <c r="E38" s="73">
        <f aca="true" t="shared" si="11" ref="E38:L38">E12+E18+E25+E37</f>
        <v>2</v>
      </c>
      <c r="F38" s="73">
        <f t="shared" si="11"/>
        <v>1</v>
      </c>
      <c r="G38" s="73">
        <f t="shared" si="11"/>
        <v>43</v>
      </c>
      <c r="H38" s="73">
        <f t="shared" si="11"/>
        <v>20</v>
      </c>
      <c r="I38" s="73">
        <f t="shared" si="11"/>
        <v>256</v>
      </c>
      <c r="J38" s="73">
        <f t="shared" si="11"/>
        <v>207</v>
      </c>
      <c r="K38" s="152">
        <f t="shared" si="11"/>
        <v>9</v>
      </c>
      <c r="L38" s="152">
        <f t="shared" si="11"/>
        <v>52</v>
      </c>
      <c r="M38" s="73">
        <f aca="true" t="shared" si="12" ref="M38:M56">SUM(E38:I38)</f>
        <v>322</v>
      </c>
      <c r="N38" s="152">
        <f>N12+N18+N25+N37</f>
        <v>236</v>
      </c>
      <c r="O38" s="57">
        <f t="shared" si="7"/>
        <v>31132.699999999997</v>
      </c>
      <c r="P38" s="175">
        <f>P12+P18+P25+P37</f>
        <v>5344.4</v>
      </c>
      <c r="Q38" s="173">
        <f>Q12+Q18+Q25+Q37</f>
        <v>0</v>
      </c>
      <c r="R38" s="175">
        <f>R12+R18+R25+R37</f>
        <v>25788.3</v>
      </c>
      <c r="S38" s="174">
        <f>S12+S18+S25+S37</f>
        <v>2429451.8</v>
      </c>
      <c r="T38" s="27">
        <f t="shared" si="2"/>
        <v>78.0353711692208</v>
      </c>
      <c r="U38" s="28">
        <f t="shared" si="3"/>
        <v>131.91822033898305</v>
      </c>
      <c r="V38" s="15"/>
    </row>
    <row r="39" spans="1:22" ht="17.25" customHeight="1">
      <c r="A39" s="95"/>
      <c r="B39" s="95"/>
      <c r="C39" s="119" t="s">
        <v>228</v>
      </c>
      <c r="D39" s="86">
        <f t="shared" si="5"/>
        <v>9</v>
      </c>
      <c r="E39" s="70">
        <v>0</v>
      </c>
      <c r="F39" s="70">
        <v>0</v>
      </c>
      <c r="G39" s="70">
        <v>0</v>
      </c>
      <c r="H39" s="70">
        <v>2</v>
      </c>
      <c r="I39" s="70">
        <v>6</v>
      </c>
      <c r="J39" s="70">
        <v>0</v>
      </c>
      <c r="K39" s="74">
        <v>1</v>
      </c>
      <c r="L39" s="74">
        <v>0</v>
      </c>
      <c r="M39" s="70">
        <f t="shared" si="12"/>
        <v>8</v>
      </c>
      <c r="N39" s="74">
        <f>1+5</f>
        <v>6</v>
      </c>
      <c r="O39" s="55">
        <f t="shared" si="7"/>
        <v>1948.8</v>
      </c>
      <c r="P39" s="58">
        <v>0</v>
      </c>
      <c r="Q39" s="169">
        <v>0</v>
      </c>
      <c r="R39" s="58">
        <v>1948.8</v>
      </c>
      <c r="S39" s="170">
        <v>100376.39</v>
      </c>
      <c r="T39" s="23">
        <f t="shared" si="2"/>
        <v>51.50676826765189</v>
      </c>
      <c r="U39" s="24">
        <f t="shared" si="3"/>
        <v>324.8</v>
      </c>
      <c r="V39" s="15"/>
    </row>
    <row r="40" spans="1:22" s="22" customFormat="1" ht="17.25" customHeight="1">
      <c r="A40" s="101"/>
      <c r="B40" s="349" t="s">
        <v>35</v>
      </c>
      <c r="C40" s="107" t="s">
        <v>36</v>
      </c>
      <c r="D40" s="88">
        <f t="shared" si="5"/>
        <v>11</v>
      </c>
      <c r="E40" s="74">
        <v>0</v>
      </c>
      <c r="F40" s="74">
        <v>0</v>
      </c>
      <c r="G40" s="74">
        <v>5</v>
      </c>
      <c r="H40" s="74">
        <v>2</v>
      </c>
      <c r="I40" s="74">
        <v>3</v>
      </c>
      <c r="J40" s="74">
        <v>0</v>
      </c>
      <c r="K40" s="74">
        <v>1</v>
      </c>
      <c r="L40" s="74">
        <v>0</v>
      </c>
      <c r="M40" s="74">
        <f t="shared" si="12"/>
        <v>10</v>
      </c>
      <c r="N40" s="74">
        <v>8</v>
      </c>
      <c r="O40" s="58">
        <f t="shared" si="7"/>
        <v>1939.8</v>
      </c>
      <c r="P40" s="58">
        <v>1405.8</v>
      </c>
      <c r="Q40" s="169">
        <v>6.3</v>
      </c>
      <c r="R40" s="58">
        <v>527.7</v>
      </c>
      <c r="S40" s="170">
        <v>131243.87</v>
      </c>
      <c r="T40" s="32">
        <f t="shared" si="2"/>
        <v>67.65845447984329</v>
      </c>
      <c r="U40" s="33">
        <f t="shared" si="3"/>
        <v>242.475</v>
      </c>
      <c r="V40" s="21"/>
    </row>
    <row r="41" spans="1:22" ht="17.25" customHeight="1">
      <c r="A41" s="95"/>
      <c r="B41" s="326"/>
      <c r="C41" s="98" t="s">
        <v>37</v>
      </c>
      <c r="D41" s="87">
        <f t="shared" si="5"/>
        <v>10</v>
      </c>
      <c r="E41" s="71">
        <v>0</v>
      </c>
      <c r="F41" s="71">
        <v>0</v>
      </c>
      <c r="G41" s="71">
        <v>1</v>
      </c>
      <c r="H41" s="71">
        <v>1</v>
      </c>
      <c r="I41" s="71">
        <v>3</v>
      </c>
      <c r="J41" s="71">
        <v>3</v>
      </c>
      <c r="K41" s="151">
        <v>2</v>
      </c>
      <c r="L41" s="151">
        <v>0</v>
      </c>
      <c r="M41" s="71">
        <f t="shared" si="12"/>
        <v>5</v>
      </c>
      <c r="N41" s="151">
        <v>6</v>
      </c>
      <c r="O41" s="56">
        <f t="shared" si="7"/>
        <v>802.4</v>
      </c>
      <c r="P41" s="179">
        <v>46.3</v>
      </c>
      <c r="Q41" s="171">
        <v>0</v>
      </c>
      <c r="R41" s="179">
        <v>756.1</v>
      </c>
      <c r="S41" s="172">
        <v>36590.58</v>
      </c>
      <c r="T41" s="25">
        <f t="shared" si="2"/>
        <v>45.60142073778665</v>
      </c>
      <c r="U41" s="26">
        <f t="shared" si="3"/>
        <v>133.73333333333332</v>
      </c>
      <c r="V41" s="15"/>
    </row>
    <row r="42" spans="1:22" ht="17.25" customHeight="1">
      <c r="A42" s="95"/>
      <c r="B42" s="99"/>
      <c r="C42" s="143" t="s">
        <v>183</v>
      </c>
      <c r="D42" s="76">
        <f t="shared" si="5"/>
        <v>30</v>
      </c>
      <c r="E42" s="73">
        <f aca="true" t="shared" si="13" ref="E42:S42">SUM(E39:E41)</f>
        <v>0</v>
      </c>
      <c r="F42" s="73">
        <f t="shared" si="13"/>
        <v>0</v>
      </c>
      <c r="G42" s="73">
        <f t="shared" si="13"/>
        <v>6</v>
      </c>
      <c r="H42" s="73">
        <f t="shared" si="13"/>
        <v>5</v>
      </c>
      <c r="I42" s="73">
        <f t="shared" si="13"/>
        <v>12</v>
      </c>
      <c r="J42" s="73">
        <f t="shared" si="13"/>
        <v>3</v>
      </c>
      <c r="K42" s="152">
        <f t="shared" si="13"/>
        <v>4</v>
      </c>
      <c r="L42" s="152">
        <f t="shared" si="13"/>
        <v>0</v>
      </c>
      <c r="M42" s="73">
        <f t="shared" si="12"/>
        <v>23</v>
      </c>
      <c r="N42" s="152">
        <f t="shared" si="13"/>
        <v>20</v>
      </c>
      <c r="O42" s="57">
        <f t="shared" si="7"/>
        <v>4691</v>
      </c>
      <c r="P42" s="175">
        <f>SUM(P39:P41)</f>
        <v>1452.1</v>
      </c>
      <c r="Q42" s="173">
        <f t="shared" si="13"/>
        <v>6.3</v>
      </c>
      <c r="R42" s="175">
        <f>SUM(R39:R41)</f>
        <v>3232.6</v>
      </c>
      <c r="S42" s="174">
        <f t="shared" si="13"/>
        <v>268210.84</v>
      </c>
      <c r="T42" s="27">
        <f t="shared" si="2"/>
        <v>57.175621402686</v>
      </c>
      <c r="U42" s="28">
        <f t="shared" si="3"/>
        <v>234.55</v>
      </c>
      <c r="V42" s="15"/>
    </row>
    <row r="43" spans="1:22" ht="17.25" customHeight="1">
      <c r="A43" s="95"/>
      <c r="B43" s="95"/>
      <c r="C43" s="119" t="s">
        <v>189</v>
      </c>
      <c r="D43" s="86">
        <f t="shared" si="5"/>
        <v>13</v>
      </c>
      <c r="E43" s="70">
        <v>0</v>
      </c>
      <c r="F43" s="70">
        <v>0</v>
      </c>
      <c r="G43" s="70">
        <v>3</v>
      </c>
      <c r="H43" s="70">
        <v>2</v>
      </c>
      <c r="I43" s="70">
        <v>7</v>
      </c>
      <c r="J43" s="70">
        <v>0</v>
      </c>
      <c r="K43" s="74">
        <v>1</v>
      </c>
      <c r="L43" s="74">
        <v>0</v>
      </c>
      <c r="M43" s="70">
        <f t="shared" si="12"/>
        <v>12</v>
      </c>
      <c r="N43" s="74">
        <v>7</v>
      </c>
      <c r="O43" s="55">
        <f t="shared" si="7"/>
        <v>1564.6999999999998</v>
      </c>
      <c r="P43" s="175">
        <v>473.4</v>
      </c>
      <c r="Q43" s="169">
        <v>0</v>
      </c>
      <c r="R43" s="58">
        <v>1091.3</v>
      </c>
      <c r="S43" s="170">
        <v>81898.72</v>
      </c>
      <c r="T43" s="23">
        <f t="shared" si="2"/>
        <v>52.34148399054133</v>
      </c>
      <c r="U43" s="24">
        <f t="shared" si="3"/>
        <v>223.5285714285714</v>
      </c>
      <c r="V43" s="15"/>
    </row>
    <row r="44" spans="1:22" ht="17.25" customHeight="1">
      <c r="A44" s="95"/>
      <c r="B44" s="105" t="s">
        <v>38</v>
      </c>
      <c r="C44" s="108" t="s">
        <v>195</v>
      </c>
      <c r="D44" s="87">
        <f t="shared" si="5"/>
        <v>4</v>
      </c>
      <c r="E44" s="71">
        <v>0</v>
      </c>
      <c r="F44" s="71">
        <v>0</v>
      </c>
      <c r="G44" s="71">
        <v>1</v>
      </c>
      <c r="H44" s="71">
        <v>3</v>
      </c>
      <c r="I44" s="71">
        <v>0</v>
      </c>
      <c r="J44" s="71">
        <v>0</v>
      </c>
      <c r="K44" s="151">
        <v>0</v>
      </c>
      <c r="L44" s="151">
        <v>0</v>
      </c>
      <c r="M44" s="71">
        <f t="shared" si="12"/>
        <v>4</v>
      </c>
      <c r="N44" s="151">
        <v>1</v>
      </c>
      <c r="O44" s="56">
        <f t="shared" si="7"/>
        <v>953.8</v>
      </c>
      <c r="P44" s="175">
        <v>953.8</v>
      </c>
      <c r="Q44" s="171">
        <v>0</v>
      </c>
      <c r="R44" s="179">
        <v>0</v>
      </c>
      <c r="S44" s="172">
        <v>37579.72</v>
      </c>
      <c r="T44" s="25">
        <f t="shared" si="2"/>
        <v>39.400000000000006</v>
      </c>
      <c r="U44" s="26">
        <f t="shared" si="3"/>
        <v>953.8</v>
      </c>
      <c r="V44" s="15"/>
    </row>
    <row r="45" spans="1:22" ht="17.25" customHeight="1">
      <c r="A45" s="95"/>
      <c r="B45" s="109"/>
      <c r="C45" s="96" t="s">
        <v>39</v>
      </c>
      <c r="D45" s="86">
        <f>SUM(E45:L45)</f>
        <v>3</v>
      </c>
      <c r="E45" s="70">
        <v>0</v>
      </c>
      <c r="F45" s="70">
        <v>0</v>
      </c>
      <c r="G45" s="70">
        <v>2</v>
      </c>
      <c r="H45" s="70">
        <v>1</v>
      </c>
      <c r="I45" s="70">
        <v>0</v>
      </c>
      <c r="J45" s="70">
        <v>0</v>
      </c>
      <c r="K45" s="74">
        <v>0</v>
      </c>
      <c r="L45" s="74">
        <v>0</v>
      </c>
      <c r="M45" s="70">
        <f>SUM(E45:I45)</f>
        <v>3</v>
      </c>
      <c r="N45" s="74">
        <v>2</v>
      </c>
      <c r="O45" s="55">
        <f>IF(AND(P45=0,Q45=0,R45=0),0,SUM(P45:R45))</f>
        <v>410.6</v>
      </c>
      <c r="P45" s="58">
        <v>410.6</v>
      </c>
      <c r="Q45" s="169">
        <v>0</v>
      </c>
      <c r="R45" s="58">
        <v>0</v>
      </c>
      <c r="S45" s="170">
        <v>16112.07</v>
      </c>
      <c r="T45" s="23">
        <f>IF(O45=0,"-",S45/O45)</f>
        <v>39.24030686799805</v>
      </c>
      <c r="U45" s="24">
        <f>IF(O45=0,"-",O45/N45)</f>
        <v>205.3</v>
      </c>
      <c r="V45" s="15"/>
    </row>
    <row r="46" spans="1:22" ht="17.25" customHeight="1">
      <c r="A46" s="95"/>
      <c r="B46" s="99"/>
      <c r="C46" s="144" t="s">
        <v>183</v>
      </c>
      <c r="D46" s="91">
        <f t="shared" si="5"/>
        <v>20</v>
      </c>
      <c r="E46" s="83">
        <f>SUM(E43:E45)</f>
        <v>0</v>
      </c>
      <c r="F46" s="83">
        <f aca="true" t="shared" si="14" ref="F46:N46">SUM(F43:F45)</f>
        <v>0</v>
      </c>
      <c r="G46" s="83">
        <f t="shared" si="14"/>
        <v>6</v>
      </c>
      <c r="H46" s="83">
        <f t="shared" si="14"/>
        <v>6</v>
      </c>
      <c r="I46" s="83">
        <f t="shared" si="14"/>
        <v>7</v>
      </c>
      <c r="J46" s="83">
        <f t="shared" si="14"/>
        <v>0</v>
      </c>
      <c r="K46" s="83">
        <f t="shared" si="14"/>
        <v>1</v>
      </c>
      <c r="L46" s="83">
        <f t="shared" si="14"/>
        <v>0</v>
      </c>
      <c r="M46" s="83">
        <f t="shared" si="12"/>
        <v>19</v>
      </c>
      <c r="N46" s="83">
        <f t="shared" si="14"/>
        <v>10</v>
      </c>
      <c r="O46" s="63">
        <f t="shared" si="7"/>
        <v>2929.0999999999995</v>
      </c>
      <c r="P46" s="62">
        <f>SUM(P43:P45)</f>
        <v>1837.7999999999997</v>
      </c>
      <c r="Q46" s="83">
        <f>SUM(Q43:Q45)</f>
        <v>0</v>
      </c>
      <c r="R46" s="62">
        <f>SUM(R43:R45)</f>
        <v>1091.3</v>
      </c>
      <c r="S46" s="54">
        <f>SUM(S43:S45)</f>
        <v>135590.51</v>
      </c>
      <c r="T46" s="54">
        <f t="shared" si="2"/>
        <v>46.29084360383737</v>
      </c>
      <c r="U46" s="31">
        <f t="shared" si="3"/>
        <v>292.90999999999997</v>
      </c>
      <c r="V46" s="15"/>
    </row>
    <row r="47" spans="1:22" ht="17.25" customHeight="1">
      <c r="A47" s="95"/>
      <c r="B47" s="99"/>
      <c r="C47" s="106" t="s">
        <v>166</v>
      </c>
      <c r="D47" s="155">
        <f aca="true" t="shared" si="15" ref="D47:N47">D46+D42</f>
        <v>50</v>
      </c>
      <c r="E47" s="155">
        <f t="shared" si="15"/>
        <v>0</v>
      </c>
      <c r="F47" s="155">
        <f t="shared" si="15"/>
        <v>0</v>
      </c>
      <c r="G47" s="155">
        <f t="shared" si="15"/>
        <v>12</v>
      </c>
      <c r="H47" s="155">
        <f t="shared" si="15"/>
        <v>11</v>
      </c>
      <c r="I47" s="155">
        <f t="shared" si="15"/>
        <v>19</v>
      </c>
      <c r="J47" s="155">
        <f t="shared" si="15"/>
        <v>3</v>
      </c>
      <c r="K47" s="155">
        <f t="shared" si="15"/>
        <v>5</v>
      </c>
      <c r="L47" s="155">
        <f t="shared" si="15"/>
        <v>0</v>
      </c>
      <c r="M47" s="155">
        <f t="shared" si="15"/>
        <v>42</v>
      </c>
      <c r="N47" s="155">
        <f t="shared" si="15"/>
        <v>30</v>
      </c>
      <c r="O47" s="57">
        <f t="shared" si="7"/>
        <v>7620.099999999999</v>
      </c>
      <c r="P47" s="175">
        <f>P46+P42</f>
        <v>3289.8999999999996</v>
      </c>
      <c r="Q47" s="175">
        <f>Q46+Q42</f>
        <v>6.3</v>
      </c>
      <c r="R47" s="175">
        <f>R46+R42</f>
        <v>4323.9</v>
      </c>
      <c r="S47" s="175">
        <f>S46+S42</f>
        <v>403801.35000000003</v>
      </c>
      <c r="T47" s="27">
        <f t="shared" si="2"/>
        <v>52.99160772168345</v>
      </c>
      <c r="U47" s="28">
        <f t="shared" si="3"/>
        <v>254.0033333333333</v>
      </c>
      <c r="V47" s="15"/>
    </row>
    <row r="48" spans="1:22" ht="24.75" customHeight="1" thickBot="1">
      <c r="A48" s="110"/>
      <c r="B48" s="110"/>
      <c r="C48" s="142" t="s">
        <v>202</v>
      </c>
      <c r="D48" s="89">
        <f t="shared" si="5"/>
        <v>640</v>
      </c>
      <c r="E48" s="75">
        <f aca="true" t="shared" si="16" ref="E48:L48">E38+E47</f>
        <v>2</v>
      </c>
      <c r="F48" s="75">
        <f t="shared" si="16"/>
        <v>1</v>
      </c>
      <c r="G48" s="75">
        <f t="shared" si="16"/>
        <v>55</v>
      </c>
      <c r="H48" s="75">
        <f t="shared" si="16"/>
        <v>31</v>
      </c>
      <c r="I48" s="75">
        <f t="shared" si="16"/>
        <v>275</v>
      </c>
      <c r="J48" s="75">
        <f t="shared" si="16"/>
        <v>210</v>
      </c>
      <c r="K48" s="153">
        <f t="shared" si="16"/>
        <v>14</v>
      </c>
      <c r="L48" s="153">
        <f t="shared" si="16"/>
        <v>52</v>
      </c>
      <c r="M48" s="75">
        <f t="shared" si="12"/>
        <v>364</v>
      </c>
      <c r="N48" s="153">
        <f>N38+N47</f>
        <v>266</v>
      </c>
      <c r="O48" s="59">
        <f t="shared" si="7"/>
        <v>38752.799999999996</v>
      </c>
      <c r="P48" s="176">
        <f>P38+P47</f>
        <v>8634.3</v>
      </c>
      <c r="Q48" s="177">
        <f>Q38+Q47</f>
        <v>6.3</v>
      </c>
      <c r="R48" s="176">
        <f>R38+R47</f>
        <v>30112.199999999997</v>
      </c>
      <c r="S48" s="178">
        <f>S38+S47</f>
        <v>2833253.15</v>
      </c>
      <c r="T48" s="34">
        <f t="shared" si="2"/>
        <v>73.1109274684668</v>
      </c>
      <c r="U48" s="35">
        <f t="shared" si="3"/>
        <v>145.68721804511276</v>
      </c>
      <c r="V48" s="15"/>
    </row>
    <row r="49" spans="1:22" ht="17.25" customHeight="1">
      <c r="A49" s="114"/>
      <c r="B49" s="114"/>
      <c r="C49" s="96" t="s">
        <v>40</v>
      </c>
      <c r="D49" s="86">
        <f t="shared" si="5"/>
        <v>34</v>
      </c>
      <c r="E49" s="70">
        <v>0</v>
      </c>
      <c r="F49" s="70">
        <v>0</v>
      </c>
      <c r="G49" s="70">
        <v>0</v>
      </c>
      <c r="H49" s="70">
        <v>0</v>
      </c>
      <c r="I49" s="70">
        <v>17</v>
      </c>
      <c r="J49" s="70">
        <v>16</v>
      </c>
      <c r="K49" s="74">
        <v>0</v>
      </c>
      <c r="L49" s="74">
        <v>1</v>
      </c>
      <c r="M49" s="70">
        <f t="shared" si="12"/>
        <v>17</v>
      </c>
      <c r="N49" s="74">
        <v>17</v>
      </c>
      <c r="O49" s="55">
        <f t="shared" si="7"/>
        <v>916.1</v>
      </c>
      <c r="P49" s="58">
        <v>0</v>
      </c>
      <c r="Q49" s="169">
        <v>0</v>
      </c>
      <c r="R49" s="58">
        <v>916.1</v>
      </c>
      <c r="S49" s="170">
        <v>34656.48</v>
      </c>
      <c r="T49" s="23">
        <f t="shared" si="2"/>
        <v>37.83045519048139</v>
      </c>
      <c r="U49" s="24">
        <f t="shared" si="3"/>
        <v>53.88823529411765</v>
      </c>
      <c r="V49" s="15"/>
    </row>
    <row r="50" spans="1:22" ht="17.25" customHeight="1">
      <c r="A50" s="163"/>
      <c r="B50" s="315" t="s">
        <v>199</v>
      </c>
      <c r="C50" s="224" t="s">
        <v>229</v>
      </c>
      <c r="D50" s="211">
        <f t="shared" si="5"/>
        <v>451</v>
      </c>
      <c r="E50" s="212">
        <f>SUM(E220:E221)</f>
        <v>0</v>
      </c>
      <c r="F50" s="212">
        <f aca="true" t="shared" si="17" ref="F50:M50">SUM(F220:F221)</f>
        <v>0</v>
      </c>
      <c r="G50" s="212">
        <f t="shared" si="17"/>
        <v>3</v>
      </c>
      <c r="H50" s="212">
        <f t="shared" si="17"/>
        <v>0</v>
      </c>
      <c r="I50" s="212">
        <f t="shared" si="17"/>
        <v>247</v>
      </c>
      <c r="J50" s="212">
        <f t="shared" si="17"/>
        <v>186</v>
      </c>
      <c r="K50" s="213">
        <f t="shared" si="17"/>
        <v>0</v>
      </c>
      <c r="L50" s="213">
        <f t="shared" si="17"/>
        <v>15</v>
      </c>
      <c r="M50" s="213">
        <f t="shared" si="17"/>
        <v>250</v>
      </c>
      <c r="N50" s="212">
        <v>234</v>
      </c>
      <c r="O50" s="55">
        <f t="shared" si="7"/>
        <v>13807.8</v>
      </c>
      <c r="P50" s="58">
        <f>SUM(P220:P221)</f>
        <v>0</v>
      </c>
      <c r="Q50" s="214">
        <f>SUM(Q220:Q221)</f>
        <v>0</v>
      </c>
      <c r="R50" s="237">
        <f>SUM(R220:R221)</f>
        <v>13807.8</v>
      </c>
      <c r="S50" s="238">
        <f>SUM(S220:S221)</f>
        <v>878321.28</v>
      </c>
      <c r="T50" s="23">
        <f t="shared" si="2"/>
        <v>63.610515795419985</v>
      </c>
      <c r="U50" s="24">
        <f t="shared" si="3"/>
        <v>59.0076923076923</v>
      </c>
      <c r="V50" s="15"/>
    </row>
    <row r="51" spans="1:22" ht="17.25" customHeight="1">
      <c r="A51" s="95"/>
      <c r="B51" s="316"/>
      <c r="C51" s="108" t="s">
        <v>42</v>
      </c>
      <c r="D51" s="87">
        <f t="shared" si="5"/>
        <v>59</v>
      </c>
      <c r="E51" s="71">
        <f>E222+E223+E224</f>
        <v>0</v>
      </c>
      <c r="F51" s="71">
        <f aca="true" t="shared" si="18" ref="F51:S51">F222+F223+F224</f>
        <v>0</v>
      </c>
      <c r="G51" s="71">
        <f t="shared" si="18"/>
        <v>0</v>
      </c>
      <c r="H51" s="71">
        <f t="shared" si="18"/>
        <v>0</v>
      </c>
      <c r="I51" s="71">
        <f t="shared" si="18"/>
        <v>22</v>
      </c>
      <c r="J51" s="71">
        <f t="shared" si="18"/>
        <v>36</v>
      </c>
      <c r="K51" s="151">
        <f t="shared" si="18"/>
        <v>0</v>
      </c>
      <c r="L51" s="151">
        <f t="shared" si="18"/>
        <v>1</v>
      </c>
      <c r="M51" s="71">
        <f t="shared" si="12"/>
        <v>22</v>
      </c>
      <c r="N51" s="151">
        <v>22</v>
      </c>
      <c r="O51" s="56">
        <f t="shared" si="7"/>
        <v>3353.3</v>
      </c>
      <c r="P51" s="179">
        <f t="shared" si="18"/>
        <v>0</v>
      </c>
      <c r="Q51" s="171">
        <f t="shared" si="18"/>
        <v>0</v>
      </c>
      <c r="R51" s="171">
        <f t="shared" si="18"/>
        <v>3353.3</v>
      </c>
      <c r="S51" s="263">
        <f t="shared" si="18"/>
        <v>210236.1</v>
      </c>
      <c r="T51" s="25">
        <f t="shared" si="2"/>
        <v>62.69528524140399</v>
      </c>
      <c r="U51" s="26">
        <f t="shared" si="3"/>
        <v>152.4227272727273</v>
      </c>
      <c r="V51" s="15"/>
    </row>
    <row r="52" spans="1:22" ht="17.25" customHeight="1">
      <c r="A52" s="105"/>
      <c r="B52" s="164"/>
      <c r="C52" s="143" t="s">
        <v>183</v>
      </c>
      <c r="D52" s="76">
        <f t="shared" si="5"/>
        <v>544</v>
      </c>
      <c r="E52" s="73">
        <f aca="true" t="shared" si="19" ref="E52:S52">SUM(E49:E51)</f>
        <v>0</v>
      </c>
      <c r="F52" s="73">
        <f t="shared" si="19"/>
        <v>0</v>
      </c>
      <c r="G52" s="73">
        <f t="shared" si="19"/>
        <v>3</v>
      </c>
      <c r="H52" s="73">
        <f t="shared" si="19"/>
        <v>0</v>
      </c>
      <c r="I52" s="73">
        <f t="shared" si="19"/>
        <v>286</v>
      </c>
      <c r="J52" s="73">
        <f t="shared" si="19"/>
        <v>238</v>
      </c>
      <c r="K52" s="152">
        <f t="shared" si="19"/>
        <v>0</v>
      </c>
      <c r="L52" s="152">
        <f t="shared" si="19"/>
        <v>17</v>
      </c>
      <c r="M52" s="73">
        <f>SUM(M49:M51)</f>
        <v>289</v>
      </c>
      <c r="N52" s="152">
        <f t="shared" si="19"/>
        <v>273</v>
      </c>
      <c r="O52" s="57">
        <f t="shared" si="7"/>
        <v>18077.2</v>
      </c>
      <c r="P52" s="175">
        <v>0</v>
      </c>
      <c r="Q52" s="173">
        <f t="shared" si="19"/>
        <v>0</v>
      </c>
      <c r="R52" s="175">
        <f>SUM(R49:R51)</f>
        <v>18077.2</v>
      </c>
      <c r="S52" s="174">
        <f t="shared" si="19"/>
        <v>1123213.86</v>
      </c>
      <c r="T52" s="27">
        <f t="shared" si="2"/>
        <v>62.134282964175874</v>
      </c>
      <c r="U52" s="28">
        <f t="shared" si="3"/>
        <v>66.21684981684982</v>
      </c>
      <c r="V52" s="15"/>
    </row>
    <row r="53" spans="1:22" ht="17.25" customHeight="1">
      <c r="A53" s="95" t="s">
        <v>198</v>
      </c>
      <c r="B53" s="95"/>
      <c r="C53" s="96" t="s">
        <v>44</v>
      </c>
      <c r="D53" s="86">
        <f t="shared" si="5"/>
        <v>42</v>
      </c>
      <c r="E53" s="70">
        <v>0</v>
      </c>
      <c r="F53" s="70">
        <v>0</v>
      </c>
      <c r="G53" s="70">
        <v>0</v>
      </c>
      <c r="H53" s="70">
        <v>0</v>
      </c>
      <c r="I53" s="70">
        <v>23</v>
      </c>
      <c r="J53" s="70">
        <v>19</v>
      </c>
      <c r="K53" s="74">
        <v>0</v>
      </c>
      <c r="L53" s="74">
        <v>0</v>
      </c>
      <c r="M53" s="70">
        <f t="shared" si="12"/>
        <v>23</v>
      </c>
      <c r="N53" s="74">
        <v>23</v>
      </c>
      <c r="O53" s="55">
        <f t="shared" si="7"/>
        <v>2883</v>
      </c>
      <c r="P53" s="58">
        <v>0</v>
      </c>
      <c r="Q53" s="169">
        <v>0</v>
      </c>
      <c r="R53" s="58">
        <v>2883</v>
      </c>
      <c r="S53" s="170">
        <v>164249.7</v>
      </c>
      <c r="T53" s="23">
        <f t="shared" si="2"/>
        <v>56.97180020811655</v>
      </c>
      <c r="U53" s="24">
        <f t="shared" si="3"/>
        <v>125.34782608695652</v>
      </c>
      <c r="V53" s="15"/>
    </row>
    <row r="54" spans="1:22" ht="17.25" customHeight="1">
      <c r="A54" s="120"/>
      <c r="B54" s="95"/>
      <c r="C54" s="96" t="s">
        <v>45</v>
      </c>
      <c r="D54" s="86">
        <f t="shared" si="5"/>
        <v>627</v>
      </c>
      <c r="E54" s="70">
        <f>SUM(E225:E229)</f>
        <v>0</v>
      </c>
      <c r="F54" s="70">
        <f aca="true" t="shared" si="20" ref="F54:M54">SUM(F225:F229)</f>
        <v>0</v>
      </c>
      <c r="G54" s="70">
        <f t="shared" si="20"/>
        <v>0</v>
      </c>
      <c r="H54" s="70">
        <f t="shared" si="20"/>
        <v>0</v>
      </c>
      <c r="I54" s="70">
        <f t="shared" si="20"/>
        <v>251</v>
      </c>
      <c r="J54" s="70">
        <f t="shared" si="20"/>
        <v>265</v>
      </c>
      <c r="K54" s="74">
        <f t="shared" si="20"/>
        <v>73</v>
      </c>
      <c r="L54" s="74">
        <f t="shared" si="20"/>
        <v>38</v>
      </c>
      <c r="M54" s="70">
        <f t="shared" si="20"/>
        <v>251</v>
      </c>
      <c r="N54" s="70">
        <v>253</v>
      </c>
      <c r="O54" s="55">
        <f t="shared" si="7"/>
        <v>22427.4</v>
      </c>
      <c r="P54" s="58">
        <f>SUM(P225:P229)</f>
        <v>0</v>
      </c>
      <c r="Q54" s="169">
        <f>SUM(Q225:Q229)</f>
        <v>0</v>
      </c>
      <c r="R54" s="51">
        <f>SUM(R225:R229)</f>
        <v>22427.4</v>
      </c>
      <c r="S54" s="264">
        <f>SUM(S225:S229)</f>
        <v>984579.18</v>
      </c>
      <c r="T54" s="23">
        <f t="shared" si="2"/>
        <v>43.900727681318386</v>
      </c>
      <c r="U54" s="24">
        <f t="shared" si="3"/>
        <v>88.64584980237154</v>
      </c>
      <c r="V54" s="15"/>
    </row>
    <row r="55" spans="1:22" ht="17.25" customHeight="1">
      <c r="A55" s="120"/>
      <c r="B55" s="105" t="s">
        <v>46</v>
      </c>
      <c r="C55" s="96" t="s">
        <v>47</v>
      </c>
      <c r="D55" s="86">
        <f t="shared" si="5"/>
        <v>24</v>
      </c>
      <c r="E55" s="70">
        <v>0</v>
      </c>
      <c r="F55" s="70">
        <v>0</v>
      </c>
      <c r="G55" s="70">
        <v>0</v>
      </c>
      <c r="H55" s="70">
        <v>0</v>
      </c>
      <c r="I55" s="70">
        <v>17</v>
      </c>
      <c r="J55" s="70">
        <v>7</v>
      </c>
      <c r="K55" s="74">
        <v>0</v>
      </c>
      <c r="L55" s="74">
        <v>0</v>
      </c>
      <c r="M55" s="70">
        <f t="shared" si="12"/>
        <v>17</v>
      </c>
      <c r="N55" s="74">
        <v>17</v>
      </c>
      <c r="O55" s="55">
        <f t="shared" si="7"/>
        <v>1797.7</v>
      </c>
      <c r="P55" s="58">
        <v>0</v>
      </c>
      <c r="Q55" s="169">
        <v>0</v>
      </c>
      <c r="R55" s="58">
        <v>1797.7</v>
      </c>
      <c r="S55" s="170">
        <v>76260.38</v>
      </c>
      <c r="T55" s="23">
        <f t="shared" si="2"/>
        <v>42.42108249429827</v>
      </c>
      <c r="U55" s="24">
        <f t="shared" si="3"/>
        <v>105.74705882352941</v>
      </c>
      <c r="V55" s="15"/>
    </row>
    <row r="56" spans="1:22" ht="17.25" customHeight="1">
      <c r="A56" s="95"/>
      <c r="B56" s="95"/>
      <c r="C56" s="98" t="s">
        <v>48</v>
      </c>
      <c r="D56" s="87">
        <f t="shared" si="5"/>
        <v>56</v>
      </c>
      <c r="E56" s="71">
        <v>0</v>
      </c>
      <c r="F56" s="71">
        <v>0</v>
      </c>
      <c r="G56" s="71">
        <v>3</v>
      </c>
      <c r="H56" s="71">
        <v>0</v>
      </c>
      <c r="I56" s="71">
        <v>36</v>
      </c>
      <c r="J56" s="71">
        <v>17</v>
      </c>
      <c r="K56" s="151">
        <v>0</v>
      </c>
      <c r="L56" s="151">
        <v>0</v>
      </c>
      <c r="M56" s="70">
        <f t="shared" si="12"/>
        <v>39</v>
      </c>
      <c r="N56" s="151">
        <v>39</v>
      </c>
      <c r="O56" s="56">
        <f t="shared" si="7"/>
        <v>6247.7</v>
      </c>
      <c r="P56" s="179">
        <v>843.7</v>
      </c>
      <c r="Q56" s="171">
        <v>0</v>
      </c>
      <c r="R56" s="179">
        <v>5404</v>
      </c>
      <c r="S56" s="172">
        <v>274474.84</v>
      </c>
      <c r="T56" s="25">
        <f t="shared" si="2"/>
        <v>43.932141428045526</v>
      </c>
      <c r="U56" s="26">
        <f t="shared" si="3"/>
        <v>160.1974358974359</v>
      </c>
      <c r="V56" s="15"/>
    </row>
    <row r="57" spans="1:22" ht="17.25" customHeight="1">
      <c r="A57" s="95"/>
      <c r="B57" s="99"/>
      <c r="C57" s="143" t="s">
        <v>183</v>
      </c>
      <c r="D57" s="76">
        <f t="shared" si="5"/>
        <v>749</v>
      </c>
      <c r="E57" s="73">
        <f aca="true" t="shared" si="21" ref="E57:S57">E53+E54+E55+E56</f>
        <v>0</v>
      </c>
      <c r="F57" s="73">
        <f t="shared" si="21"/>
        <v>0</v>
      </c>
      <c r="G57" s="73">
        <f t="shared" si="21"/>
        <v>3</v>
      </c>
      <c r="H57" s="73">
        <f t="shared" si="21"/>
        <v>0</v>
      </c>
      <c r="I57" s="73">
        <f t="shared" si="21"/>
        <v>327</v>
      </c>
      <c r="J57" s="73">
        <f t="shared" si="21"/>
        <v>308</v>
      </c>
      <c r="K57" s="152">
        <f t="shared" si="21"/>
        <v>73</v>
      </c>
      <c r="L57" s="152">
        <f t="shared" si="21"/>
        <v>38</v>
      </c>
      <c r="M57" s="73">
        <f>SUM(M53:M56)</f>
        <v>330</v>
      </c>
      <c r="N57" s="152">
        <f t="shared" si="21"/>
        <v>332</v>
      </c>
      <c r="O57" s="57">
        <f t="shared" si="7"/>
        <v>33355.8</v>
      </c>
      <c r="P57" s="175">
        <f>SUM(P53:P56)</f>
        <v>843.7</v>
      </c>
      <c r="Q57" s="173">
        <f t="shared" si="21"/>
        <v>0</v>
      </c>
      <c r="R57" s="175">
        <f>SUM(R53:R56)</f>
        <v>32512.100000000002</v>
      </c>
      <c r="S57" s="174">
        <f t="shared" si="21"/>
        <v>1499564.1000000003</v>
      </c>
      <c r="T57" s="27">
        <f t="shared" si="2"/>
        <v>44.95662223661253</v>
      </c>
      <c r="U57" s="28">
        <f t="shared" si="3"/>
        <v>100.46927710843374</v>
      </c>
      <c r="V57" s="15"/>
    </row>
    <row r="58" spans="1:22" ht="24.75" customHeight="1" thickBot="1">
      <c r="A58" s="110"/>
      <c r="B58" s="110"/>
      <c r="C58" s="142" t="s">
        <v>202</v>
      </c>
      <c r="D58" s="89">
        <f t="shared" si="5"/>
        <v>1293</v>
      </c>
      <c r="E58" s="75">
        <f aca="true" t="shared" si="22" ref="E58:S58">E52+E57</f>
        <v>0</v>
      </c>
      <c r="F58" s="75">
        <f t="shared" si="22"/>
        <v>0</v>
      </c>
      <c r="G58" s="75">
        <f t="shared" si="22"/>
        <v>6</v>
      </c>
      <c r="H58" s="75">
        <f t="shared" si="22"/>
        <v>0</v>
      </c>
      <c r="I58" s="75">
        <f t="shared" si="22"/>
        <v>613</v>
      </c>
      <c r="J58" s="75">
        <f t="shared" si="22"/>
        <v>546</v>
      </c>
      <c r="K58" s="153">
        <f t="shared" si="22"/>
        <v>73</v>
      </c>
      <c r="L58" s="153">
        <f t="shared" si="22"/>
        <v>55</v>
      </c>
      <c r="M58" s="75">
        <f>M57+M52</f>
        <v>619</v>
      </c>
      <c r="N58" s="153">
        <f t="shared" si="22"/>
        <v>605</v>
      </c>
      <c r="O58" s="59">
        <f t="shared" si="7"/>
        <v>51433</v>
      </c>
      <c r="P58" s="176">
        <f t="shared" si="22"/>
        <v>843.7</v>
      </c>
      <c r="Q58" s="177">
        <f t="shared" si="22"/>
        <v>0</v>
      </c>
      <c r="R58" s="176">
        <f t="shared" si="22"/>
        <v>50589.3</v>
      </c>
      <c r="S58" s="178">
        <f t="shared" si="22"/>
        <v>2622777.9600000004</v>
      </c>
      <c r="T58" s="34">
        <f t="shared" si="2"/>
        <v>50.9940691773764</v>
      </c>
      <c r="U58" s="35">
        <f t="shared" si="3"/>
        <v>85.01322314049587</v>
      </c>
      <c r="V58" s="15"/>
    </row>
    <row r="59" spans="1:22" ht="17.25" customHeight="1">
      <c r="A59" s="95"/>
      <c r="B59" s="95"/>
      <c r="C59" s="96" t="s">
        <v>73</v>
      </c>
      <c r="D59" s="86">
        <f aca="true" t="shared" si="23" ref="D59:D82">SUM(E59:L59)</f>
        <v>85</v>
      </c>
      <c r="E59" s="70">
        <v>0</v>
      </c>
      <c r="F59" s="70">
        <v>0</v>
      </c>
      <c r="G59" s="70">
        <v>0</v>
      </c>
      <c r="H59" s="70">
        <v>0</v>
      </c>
      <c r="I59" s="70">
        <v>22</v>
      </c>
      <c r="J59" s="70">
        <v>63</v>
      </c>
      <c r="K59" s="74">
        <v>0</v>
      </c>
      <c r="L59" s="74">
        <v>0</v>
      </c>
      <c r="M59" s="70">
        <f aca="true" t="shared" si="24" ref="M59:M77">SUM(E59:I59)</f>
        <v>22</v>
      </c>
      <c r="N59" s="74">
        <v>21</v>
      </c>
      <c r="O59" s="55">
        <f t="shared" si="7"/>
        <v>1145</v>
      </c>
      <c r="P59" s="58">
        <v>0</v>
      </c>
      <c r="Q59" s="169">
        <v>0</v>
      </c>
      <c r="R59" s="58">
        <v>1145</v>
      </c>
      <c r="S59" s="170">
        <v>73882.86</v>
      </c>
      <c r="T59" s="23">
        <f aca="true" t="shared" si="25" ref="T59:T82">IF(O59=0,"-",S59/O59)</f>
        <v>64.5265152838428</v>
      </c>
      <c r="U59" s="24">
        <f aca="true" t="shared" si="26" ref="U59:U82">IF(O59=0,"-",O59/N59)</f>
        <v>54.523809523809526</v>
      </c>
      <c r="V59" s="15"/>
    </row>
    <row r="60" spans="1:22" ht="17.25" customHeight="1">
      <c r="A60" s="95"/>
      <c r="B60" s="97"/>
      <c r="C60" s="239" t="s">
        <v>74</v>
      </c>
      <c r="D60" s="87">
        <f t="shared" si="23"/>
        <v>45</v>
      </c>
      <c r="E60" s="71">
        <v>0</v>
      </c>
      <c r="F60" s="71">
        <v>0</v>
      </c>
      <c r="G60" s="71">
        <v>0</v>
      </c>
      <c r="H60" s="71">
        <v>0</v>
      </c>
      <c r="I60" s="71">
        <v>17</v>
      </c>
      <c r="J60" s="71">
        <v>28</v>
      </c>
      <c r="K60" s="151">
        <v>0</v>
      </c>
      <c r="L60" s="151">
        <v>0</v>
      </c>
      <c r="M60" s="71">
        <f t="shared" si="24"/>
        <v>17</v>
      </c>
      <c r="N60" s="151">
        <v>15</v>
      </c>
      <c r="O60" s="56">
        <f t="shared" si="7"/>
        <v>968.4</v>
      </c>
      <c r="P60" s="179">
        <v>0</v>
      </c>
      <c r="Q60" s="171">
        <v>0</v>
      </c>
      <c r="R60" s="179">
        <v>968.4</v>
      </c>
      <c r="S60" s="172">
        <v>65267.11</v>
      </c>
      <c r="T60" s="25">
        <f t="shared" si="25"/>
        <v>67.39685047501032</v>
      </c>
      <c r="U60" s="26">
        <f t="shared" si="26"/>
        <v>64.56</v>
      </c>
      <c r="V60" s="15"/>
    </row>
    <row r="61" spans="1:22" ht="17.25" customHeight="1">
      <c r="A61" s="112"/>
      <c r="B61" s="293" t="s">
        <v>254</v>
      </c>
      <c r="C61" s="270" t="s">
        <v>161</v>
      </c>
      <c r="D61" s="271">
        <f>SUM(E61:L61)</f>
        <v>9</v>
      </c>
      <c r="E61" s="272">
        <v>0</v>
      </c>
      <c r="F61" s="272">
        <v>0</v>
      </c>
      <c r="G61" s="272">
        <v>0</v>
      </c>
      <c r="H61" s="272">
        <v>0</v>
      </c>
      <c r="I61" s="272">
        <v>2</v>
      </c>
      <c r="J61" s="272">
        <v>7</v>
      </c>
      <c r="K61" s="273">
        <v>0</v>
      </c>
      <c r="L61" s="274">
        <v>0</v>
      </c>
      <c r="M61" s="275">
        <f t="shared" si="24"/>
        <v>2</v>
      </c>
      <c r="N61" s="274">
        <v>2</v>
      </c>
      <c r="O61" s="276">
        <f>IF(AND(P61=0,Q61=0,R61=0),0,SUM(P61:R61))</f>
        <v>251.8</v>
      </c>
      <c r="P61" s="277">
        <v>0</v>
      </c>
      <c r="Q61" s="278">
        <v>0</v>
      </c>
      <c r="R61" s="279">
        <v>251.8</v>
      </c>
      <c r="S61" s="280">
        <v>14331.62</v>
      </c>
      <c r="T61" s="281">
        <f>IF(O61=0,"-",S61/O61)</f>
        <v>56.91667990468626</v>
      </c>
      <c r="U61" s="282">
        <f>IF(O61=0,"-",O61/N61)</f>
        <v>125.9</v>
      </c>
      <c r="V61" s="15"/>
    </row>
    <row r="62" spans="1:22" ht="17.25" customHeight="1">
      <c r="A62" s="95"/>
      <c r="B62" s="95"/>
      <c r="C62" s="240" t="s">
        <v>75</v>
      </c>
      <c r="D62" s="86">
        <f t="shared" si="23"/>
        <v>31</v>
      </c>
      <c r="E62" s="70">
        <v>0</v>
      </c>
      <c r="F62" s="70">
        <v>0</v>
      </c>
      <c r="G62" s="70">
        <v>0</v>
      </c>
      <c r="H62" s="70">
        <v>0</v>
      </c>
      <c r="I62" s="70">
        <v>19</v>
      </c>
      <c r="J62" s="70">
        <v>12</v>
      </c>
      <c r="K62" s="74">
        <v>0</v>
      </c>
      <c r="L62" s="74">
        <v>0</v>
      </c>
      <c r="M62" s="70">
        <f t="shared" si="24"/>
        <v>19</v>
      </c>
      <c r="N62" s="74">
        <v>17</v>
      </c>
      <c r="O62" s="55">
        <f t="shared" si="7"/>
        <v>849.7</v>
      </c>
      <c r="P62" s="58">
        <v>0</v>
      </c>
      <c r="Q62" s="169">
        <v>0</v>
      </c>
      <c r="R62" s="58">
        <v>849.7</v>
      </c>
      <c r="S62" s="170">
        <v>47050.98</v>
      </c>
      <c r="T62" s="23">
        <f t="shared" si="25"/>
        <v>55.37363775450159</v>
      </c>
      <c r="U62" s="24">
        <f t="shared" si="26"/>
        <v>49.98235294117647</v>
      </c>
      <c r="V62" s="15"/>
    </row>
    <row r="63" spans="1:22" ht="17.25" customHeight="1">
      <c r="A63" s="95"/>
      <c r="B63" s="95"/>
      <c r="C63" s="241" t="s">
        <v>76</v>
      </c>
      <c r="D63" s="86">
        <f t="shared" si="23"/>
        <v>13</v>
      </c>
      <c r="E63" s="70">
        <f>SUM(E230:E231)</f>
        <v>0</v>
      </c>
      <c r="F63" s="70">
        <f>SUM(F230:F231)</f>
        <v>0</v>
      </c>
      <c r="G63" s="70">
        <f>SUM(G230:G231)</f>
        <v>0</v>
      </c>
      <c r="H63" s="70">
        <f>SUM(H230:H231)</f>
        <v>0</v>
      </c>
      <c r="I63" s="70">
        <v>7</v>
      </c>
      <c r="J63" s="70">
        <v>6</v>
      </c>
      <c r="K63" s="74">
        <f>SUM(K230:K231)</f>
        <v>0</v>
      </c>
      <c r="L63" s="74">
        <f>SUM(L230:L231)</f>
        <v>0</v>
      </c>
      <c r="M63" s="70">
        <f t="shared" si="24"/>
        <v>7</v>
      </c>
      <c r="N63" s="74">
        <v>7</v>
      </c>
      <c r="O63" s="55">
        <f t="shared" si="7"/>
        <v>344.4</v>
      </c>
      <c r="P63" s="58">
        <f>SUM(P230:P231)</f>
        <v>0</v>
      </c>
      <c r="Q63" s="169">
        <f>SUM(Q230:Q231)</f>
        <v>0</v>
      </c>
      <c r="R63" s="169">
        <f>SUM(R230:R231)</f>
        <v>344.4</v>
      </c>
      <c r="S63" s="265">
        <f>SUM(S230:S231)</f>
        <v>13480.09</v>
      </c>
      <c r="T63" s="23">
        <f t="shared" si="25"/>
        <v>39.1407955865273</v>
      </c>
      <c r="U63" s="24">
        <f t="shared" si="26"/>
        <v>49.199999999999996</v>
      </c>
      <c r="V63" s="15"/>
    </row>
    <row r="64" spans="1:22" ht="17.25" customHeight="1">
      <c r="A64" s="95"/>
      <c r="B64" s="105" t="s">
        <v>77</v>
      </c>
      <c r="C64" s="242" t="s">
        <v>207</v>
      </c>
      <c r="D64" s="86">
        <f t="shared" si="23"/>
        <v>8</v>
      </c>
      <c r="E64" s="70">
        <v>0</v>
      </c>
      <c r="F64" s="70">
        <v>0</v>
      </c>
      <c r="G64" s="70">
        <v>0</v>
      </c>
      <c r="H64" s="70">
        <v>0</v>
      </c>
      <c r="I64" s="70">
        <v>8</v>
      </c>
      <c r="J64" s="70">
        <v>0</v>
      </c>
      <c r="K64" s="74">
        <v>0</v>
      </c>
      <c r="L64" s="74">
        <v>0</v>
      </c>
      <c r="M64" s="70">
        <f t="shared" si="24"/>
        <v>8</v>
      </c>
      <c r="N64" s="74">
        <v>7</v>
      </c>
      <c r="O64" s="55">
        <f t="shared" si="7"/>
        <v>400.3</v>
      </c>
      <c r="P64" s="58">
        <v>0</v>
      </c>
      <c r="Q64" s="169">
        <v>0</v>
      </c>
      <c r="R64" s="58">
        <v>400.3</v>
      </c>
      <c r="S64" s="170">
        <v>11763.72</v>
      </c>
      <c r="T64" s="23">
        <f t="shared" si="25"/>
        <v>29.387259555333497</v>
      </c>
      <c r="U64" s="24">
        <f t="shared" si="26"/>
        <v>57.18571428571429</v>
      </c>
      <c r="V64" s="15"/>
    </row>
    <row r="65" spans="1:22" ht="17.25" customHeight="1">
      <c r="A65" s="95"/>
      <c r="B65" s="105"/>
      <c r="C65" s="243" t="s">
        <v>206</v>
      </c>
      <c r="D65" s="87">
        <f>SUM(E65:L65)</f>
        <v>1</v>
      </c>
      <c r="E65" s="71">
        <v>0</v>
      </c>
      <c r="F65" s="71">
        <v>0</v>
      </c>
      <c r="G65" s="71">
        <v>0</v>
      </c>
      <c r="H65" s="71">
        <v>0</v>
      </c>
      <c r="I65" s="71">
        <v>1</v>
      </c>
      <c r="J65" s="71">
        <v>0</v>
      </c>
      <c r="K65" s="151">
        <v>0</v>
      </c>
      <c r="L65" s="151">
        <v>0</v>
      </c>
      <c r="M65" s="71">
        <f t="shared" si="24"/>
        <v>1</v>
      </c>
      <c r="N65" s="151">
        <v>1</v>
      </c>
      <c r="O65" s="56">
        <f>IF(AND(P65=0,Q65=0,R65=0),0,SUM(P65:R65))</f>
        <v>216</v>
      </c>
      <c r="P65" s="179">
        <v>0</v>
      </c>
      <c r="Q65" s="171">
        <v>0</v>
      </c>
      <c r="R65" s="179">
        <v>216</v>
      </c>
      <c r="S65" s="172">
        <v>13176</v>
      </c>
      <c r="T65" s="25">
        <f>IF(O65=0,"-",S65/O65)</f>
        <v>61</v>
      </c>
      <c r="U65" s="26">
        <f>IF(O65=0,"-",O65/N65)</f>
        <v>216</v>
      </c>
      <c r="V65" s="15"/>
    </row>
    <row r="66" spans="1:22" ht="17.25" customHeight="1">
      <c r="A66" s="95"/>
      <c r="B66" s="95"/>
      <c r="C66" s="96" t="s">
        <v>255</v>
      </c>
      <c r="D66" s="86">
        <f t="shared" si="23"/>
        <v>177</v>
      </c>
      <c r="E66" s="70">
        <f aca="true" t="shared" si="27" ref="E66:N66">E62+E231+E61+E60+E59</f>
        <v>0</v>
      </c>
      <c r="F66" s="70">
        <f t="shared" si="27"/>
        <v>0</v>
      </c>
      <c r="G66" s="70">
        <f t="shared" si="27"/>
        <v>0</v>
      </c>
      <c r="H66" s="70">
        <f t="shared" si="27"/>
        <v>0</v>
      </c>
      <c r="I66" s="70">
        <f t="shared" si="27"/>
        <v>65</v>
      </c>
      <c r="J66" s="70">
        <f t="shared" si="27"/>
        <v>112</v>
      </c>
      <c r="K66" s="70">
        <f t="shared" si="27"/>
        <v>0</v>
      </c>
      <c r="L66" s="70">
        <f t="shared" si="27"/>
        <v>0</v>
      </c>
      <c r="M66" s="70">
        <f t="shared" si="27"/>
        <v>65</v>
      </c>
      <c r="N66" s="70">
        <f t="shared" si="27"/>
        <v>58</v>
      </c>
      <c r="O66" s="55">
        <f t="shared" si="7"/>
        <v>3502.7999999999997</v>
      </c>
      <c r="P66" s="70">
        <f>P62+P231+P61+P60+P59</f>
        <v>0</v>
      </c>
      <c r="Q66" s="70">
        <f>Q62+Q231+Q61+Q60+Q59</f>
        <v>0</v>
      </c>
      <c r="R66" s="51">
        <f>R62+R231+R61+R60+R59</f>
        <v>3502.7999999999997</v>
      </c>
      <c r="S66" s="23">
        <f>S62+S231+S61+S60+S59</f>
        <v>212003.77999999997</v>
      </c>
      <c r="T66" s="23">
        <f t="shared" si="25"/>
        <v>60.524089299988574</v>
      </c>
      <c r="U66" s="24">
        <f t="shared" si="26"/>
        <v>60.39310344827586</v>
      </c>
      <c r="V66" s="15"/>
    </row>
    <row r="67" spans="1:22" ht="17.25" customHeight="1">
      <c r="A67" s="95"/>
      <c r="B67" s="99"/>
      <c r="C67" s="100" t="s">
        <v>78</v>
      </c>
      <c r="D67" s="76">
        <f t="shared" si="23"/>
        <v>15</v>
      </c>
      <c r="E67" s="73">
        <f aca="true" t="shared" si="28" ref="E67:L67">E64+E65+E230</f>
        <v>0</v>
      </c>
      <c r="F67" s="73">
        <f t="shared" si="28"/>
        <v>0</v>
      </c>
      <c r="G67" s="73">
        <f t="shared" si="28"/>
        <v>0</v>
      </c>
      <c r="H67" s="73">
        <f t="shared" si="28"/>
        <v>0</v>
      </c>
      <c r="I67" s="73">
        <f t="shared" si="28"/>
        <v>11</v>
      </c>
      <c r="J67" s="73">
        <f t="shared" si="28"/>
        <v>4</v>
      </c>
      <c r="K67" s="152">
        <f t="shared" si="28"/>
        <v>0</v>
      </c>
      <c r="L67" s="152">
        <f t="shared" si="28"/>
        <v>0</v>
      </c>
      <c r="M67" s="73">
        <f t="shared" si="24"/>
        <v>11</v>
      </c>
      <c r="N67" s="152">
        <f>N64+N65+N230</f>
        <v>10</v>
      </c>
      <c r="O67" s="57">
        <f t="shared" si="7"/>
        <v>672.8</v>
      </c>
      <c r="P67" s="175">
        <f>P64+P65+P230</f>
        <v>0</v>
      </c>
      <c r="Q67" s="173">
        <f>Q64+Q65+Q230</f>
        <v>0</v>
      </c>
      <c r="R67" s="175">
        <f>R64+R65+R230</f>
        <v>672.8</v>
      </c>
      <c r="S67" s="174">
        <f>S64+S65+S230</f>
        <v>26948.600000000002</v>
      </c>
      <c r="T67" s="27">
        <f t="shared" si="25"/>
        <v>40.05439952437575</v>
      </c>
      <c r="U67" s="28">
        <f t="shared" si="26"/>
        <v>67.28</v>
      </c>
      <c r="V67" s="15"/>
    </row>
    <row r="68" spans="1:22" ht="17.25" customHeight="1">
      <c r="A68" s="95"/>
      <c r="B68" s="95"/>
      <c r="C68" s="241" t="s">
        <v>79</v>
      </c>
      <c r="D68" s="86">
        <f t="shared" si="23"/>
        <v>6</v>
      </c>
      <c r="E68" s="70">
        <v>0</v>
      </c>
      <c r="F68" s="70">
        <v>0</v>
      </c>
      <c r="G68" s="70">
        <v>0</v>
      </c>
      <c r="H68" s="70">
        <v>0</v>
      </c>
      <c r="I68" s="70">
        <v>6</v>
      </c>
      <c r="J68" s="70">
        <v>0</v>
      </c>
      <c r="K68" s="74">
        <v>0</v>
      </c>
      <c r="L68" s="74">
        <v>0</v>
      </c>
      <c r="M68" s="70">
        <f t="shared" si="24"/>
        <v>6</v>
      </c>
      <c r="N68" s="74">
        <v>6</v>
      </c>
      <c r="O68" s="56">
        <f t="shared" si="7"/>
        <v>9.3</v>
      </c>
      <c r="P68" s="58">
        <v>0</v>
      </c>
      <c r="Q68" s="169">
        <v>0</v>
      </c>
      <c r="R68" s="253">
        <v>9.3</v>
      </c>
      <c r="S68" s="170">
        <v>147.46</v>
      </c>
      <c r="T68" s="23">
        <f t="shared" si="25"/>
        <v>15.855913978494623</v>
      </c>
      <c r="U68" s="24">
        <f t="shared" si="26"/>
        <v>1.55</v>
      </c>
      <c r="V68" s="15"/>
    </row>
    <row r="69" spans="1:22" ht="17.25" customHeight="1">
      <c r="A69" s="95"/>
      <c r="B69" s="105" t="s">
        <v>80</v>
      </c>
      <c r="C69" s="239" t="s">
        <v>81</v>
      </c>
      <c r="D69" s="87">
        <f t="shared" si="23"/>
        <v>2</v>
      </c>
      <c r="E69" s="71">
        <v>0</v>
      </c>
      <c r="F69" s="71">
        <v>0</v>
      </c>
      <c r="G69" s="71">
        <v>0</v>
      </c>
      <c r="H69" s="71">
        <v>0</v>
      </c>
      <c r="I69" s="71">
        <v>2</v>
      </c>
      <c r="J69" s="71">
        <v>0</v>
      </c>
      <c r="K69" s="151">
        <v>0</v>
      </c>
      <c r="L69" s="151">
        <v>0</v>
      </c>
      <c r="M69" s="71">
        <f t="shared" si="24"/>
        <v>2</v>
      </c>
      <c r="N69" s="151">
        <v>2</v>
      </c>
      <c r="O69" s="56">
        <f t="shared" si="7"/>
        <v>285.44</v>
      </c>
      <c r="P69" s="179">
        <v>0</v>
      </c>
      <c r="Q69" s="171">
        <v>0</v>
      </c>
      <c r="R69" s="179">
        <v>285.44</v>
      </c>
      <c r="S69" s="172">
        <v>8993.78</v>
      </c>
      <c r="T69" s="25">
        <f t="shared" si="25"/>
        <v>31.508478139013455</v>
      </c>
      <c r="U69" s="26">
        <f t="shared" si="26"/>
        <v>142.72</v>
      </c>
      <c r="V69" s="15"/>
    </row>
    <row r="70" spans="1:22" ht="17.25" customHeight="1">
      <c r="A70" s="105"/>
      <c r="B70" s="99"/>
      <c r="C70" s="143" t="s">
        <v>183</v>
      </c>
      <c r="D70" s="76">
        <f t="shared" si="23"/>
        <v>8</v>
      </c>
      <c r="E70" s="73">
        <f aca="true" t="shared" si="29" ref="E70:S70">E68+E69</f>
        <v>0</v>
      </c>
      <c r="F70" s="73">
        <f t="shared" si="29"/>
        <v>0</v>
      </c>
      <c r="G70" s="73">
        <f t="shared" si="29"/>
        <v>0</v>
      </c>
      <c r="H70" s="73">
        <f t="shared" si="29"/>
        <v>0</v>
      </c>
      <c r="I70" s="73">
        <f t="shared" si="29"/>
        <v>8</v>
      </c>
      <c r="J70" s="73">
        <f t="shared" si="29"/>
        <v>0</v>
      </c>
      <c r="K70" s="152">
        <f t="shared" si="29"/>
        <v>0</v>
      </c>
      <c r="L70" s="152">
        <f t="shared" si="29"/>
        <v>0</v>
      </c>
      <c r="M70" s="73">
        <f t="shared" si="24"/>
        <v>8</v>
      </c>
      <c r="N70" s="152">
        <f t="shared" si="29"/>
        <v>8</v>
      </c>
      <c r="O70" s="57">
        <f t="shared" si="7"/>
        <v>294.74</v>
      </c>
      <c r="P70" s="175">
        <f>SUM(P66:P69)</f>
        <v>0</v>
      </c>
      <c r="Q70" s="173">
        <f t="shared" si="29"/>
        <v>0</v>
      </c>
      <c r="R70" s="175">
        <f>SUM(R68:R69)</f>
        <v>294.74</v>
      </c>
      <c r="S70" s="174">
        <f t="shared" si="29"/>
        <v>9141.24</v>
      </c>
      <c r="T70" s="27">
        <f t="shared" si="25"/>
        <v>31.014589129402182</v>
      </c>
      <c r="U70" s="28">
        <f t="shared" si="26"/>
        <v>36.8425</v>
      </c>
      <c r="V70" s="15"/>
    </row>
    <row r="71" spans="1:22" ht="17.25" customHeight="1">
      <c r="A71" s="95"/>
      <c r="B71" s="95"/>
      <c r="C71" s="241" t="s">
        <v>82</v>
      </c>
      <c r="D71" s="86">
        <f t="shared" si="23"/>
        <v>1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1</v>
      </c>
      <c r="K71" s="74">
        <v>0</v>
      </c>
      <c r="L71" s="74">
        <v>0</v>
      </c>
      <c r="M71" s="70">
        <f t="shared" si="24"/>
        <v>0</v>
      </c>
      <c r="N71" s="74">
        <v>0</v>
      </c>
      <c r="O71" s="55">
        <f t="shared" si="7"/>
        <v>0</v>
      </c>
      <c r="P71" s="58">
        <v>0</v>
      </c>
      <c r="Q71" s="169">
        <v>0</v>
      </c>
      <c r="R71" s="58">
        <v>0</v>
      </c>
      <c r="S71" s="170">
        <v>0</v>
      </c>
      <c r="T71" s="23" t="str">
        <f t="shared" si="25"/>
        <v>-</v>
      </c>
      <c r="U71" s="24" t="str">
        <f t="shared" si="26"/>
        <v>-</v>
      </c>
      <c r="V71" s="15"/>
    </row>
    <row r="72" spans="1:22" ht="17.25" customHeight="1">
      <c r="A72" s="95"/>
      <c r="B72" s="120"/>
      <c r="C72" s="241" t="s">
        <v>84</v>
      </c>
      <c r="D72" s="86">
        <f t="shared" si="23"/>
        <v>3</v>
      </c>
      <c r="E72" s="70">
        <v>0</v>
      </c>
      <c r="F72" s="70">
        <v>0</v>
      </c>
      <c r="G72" s="70">
        <v>0</v>
      </c>
      <c r="H72" s="70">
        <v>0</v>
      </c>
      <c r="I72" s="70">
        <v>1</v>
      </c>
      <c r="J72" s="70">
        <v>2</v>
      </c>
      <c r="K72" s="74">
        <v>0</v>
      </c>
      <c r="L72" s="74">
        <v>0</v>
      </c>
      <c r="M72" s="70">
        <f t="shared" si="24"/>
        <v>1</v>
      </c>
      <c r="N72" s="74">
        <v>1</v>
      </c>
      <c r="O72" s="55">
        <f t="shared" si="7"/>
        <v>37.7</v>
      </c>
      <c r="P72" s="58">
        <v>0</v>
      </c>
      <c r="Q72" s="169">
        <v>0</v>
      </c>
      <c r="R72" s="58">
        <v>37.7</v>
      </c>
      <c r="S72" s="170">
        <v>377</v>
      </c>
      <c r="T72" s="23">
        <f t="shared" si="25"/>
        <v>10</v>
      </c>
      <c r="U72" s="24">
        <f t="shared" si="26"/>
        <v>37.7</v>
      </c>
      <c r="V72" s="15"/>
    </row>
    <row r="73" spans="1:22" ht="17.25" customHeight="1">
      <c r="A73" s="95"/>
      <c r="B73" s="331" t="s">
        <v>83</v>
      </c>
      <c r="C73" s="244" t="s">
        <v>237</v>
      </c>
      <c r="D73" s="235">
        <f t="shared" si="23"/>
        <v>1</v>
      </c>
      <c r="E73" s="228">
        <v>0</v>
      </c>
      <c r="F73" s="228">
        <v>0</v>
      </c>
      <c r="G73" s="86">
        <v>0</v>
      </c>
      <c r="H73" s="228">
        <v>0</v>
      </c>
      <c r="I73" s="86">
        <v>1</v>
      </c>
      <c r="J73" s="228">
        <v>0</v>
      </c>
      <c r="K73" s="88">
        <v>0</v>
      </c>
      <c r="L73" s="229">
        <v>0</v>
      </c>
      <c r="M73" s="86">
        <f t="shared" si="24"/>
        <v>1</v>
      </c>
      <c r="N73" s="230">
        <v>1</v>
      </c>
      <c r="O73" s="231">
        <f t="shared" si="7"/>
        <v>8.8</v>
      </c>
      <c r="P73" s="232">
        <f>SUM(P71:P72)</f>
        <v>0</v>
      </c>
      <c r="Q73" s="233">
        <v>0</v>
      </c>
      <c r="R73" s="232">
        <v>8.8</v>
      </c>
      <c r="S73" s="234">
        <v>349.05</v>
      </c>
      <c r="T73" s="24">
        <f t="shared" si="25"/>
        <v>39.66477272727273</v>
      </c>
      <c r="U73" s="24">
        <f t="shared" si="26"/>
        <v>8.8</v>
      </c>
      <c r="V73" s="1"/>
    </row>
    <row r="74" spans="1:22" ht="17.25" customHeight="1">
      <c r="A74" s="95"/>
      <c r="B74" s="326"/>
      <c r="C74" s="241" t="s">
        <v>235</v>
      </c>
      <c r="D74" s="235">
        <f t="shared" si="23"/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4">
        <v>0</v>
      </c>
      <c r="L74" s="74">
        <v>0</v>
      </c>
      <c r="M74" s="70">
        <f t="shared" si="24"/>
        <v>0</v>
      </c>
      <c r="N74" s="74">
        <v>0</v>
      </c>
      <c r="O74" s="55">
        <f t="shared" si="7"/>
        <v>0</v>
      </c>
      <c r="P74" s="58">
        <v>0</v>
      </c>
      <c r="Q74" s="169">
        <v>0</v>
      </c>
      <c r="R74" s="58">
        <v>0</v>
      </c>
      <c r="S74" s="170">
        <v>0</v>
      </c>
      <c r="T74" s="23" t="str">
        <f t="shared" si="25"/>
        <v>-</v>
      </c>
      <c r="U74" s="24" t="str">
        <f t="shared" si="26"/>
        <v>-</v>
      </c>
      <c r="V74" s="15"/>
    </row>
    <row r="75" spans="1:22" ht="17.25" customHeight="1">
      <c r="A75" s="95"/>
      <c r="B75" s="326"/>
      <c r="C75" s="241" t="s">
        <v>236</v>
      </c>
      <c r="D75" s="236">
        <f t="shared" si="23"/>
        <v>1</v>
      </c>
      <c r="E75" s="70">
        <v>0</v>
      </c>
      <c r="F75" s="70">
        <v>0</v>
      </c>
      <c r="G75" s="70">
        <v>0</v>
      </c>
      <c r="H75" s="70">
        <v>0</v>
      </c>
      <c r="I75" s="70">
        <v>1</v>
      </c>
      <c r="J75" s="70">
        <v>0</v>
      </c>
      <c r="K75" s="74">
        <v>0</v>
      </c>
      <c r="L75" s="74">
        <v>0</v>
      </c>
      <c r="M75" s="70">
        <f t="shared" si="24"/>
        <v>1</v>
      </c>
      <c r="N75" s="74">
        <v>1</v>
      </c>
      <c r="O75" s="231">
        <f t="shared" si="7"/>
        <v>51.6</v>
      </c>
      <c r="P75" s="58">
        <v>0</v>
      </c>
      <c r="Q75" s="169">
        <v>0</v>
      </c>
      <c r="R75" s="58">
        <v>51.6</v>
      </c>
      <c r="S75" s="170">
        <v>2590.82</v>
      </c>
      <c r="T75" s="23">
        <f>IF(O75=0,"-",S75/O75)</f>
        <v>50.20968992248062</v>
      </c>
      <c r="U75" s="24">
        <f>IF(O75=0,"-",O75/N75)</f>
        <v>51.6</v>
      </c>
      <c r="V75" s="15"/>
    </row>
    <row r="76" spans="1:22" ht="17.25" customHeight="1">
      <c r="A76" s="95"/>
      <c r="B76" s="226"/>
      <c r="C76" s="241" t="s">
        <v>238</v>
      </c>
      <c r="D76" s="236">
        <f t="shared" si="23"/>
        <v>1</v>
      </c>
      <c r="E76" s="70">
        <v>0</v>
      </c>
      <c r="F76" s="70">
        <v>0</v>
      </c>
      <c r="G76" s="70">
        <v>0</v>
      </c>
      <c r="H76" s="70">
        <v>0</v>
      </c>
      <c r="I76" s="70">
        <v>1</v>
      </c>
      <c r="J76" s="70">
        <v>0</v>
      </c>
      <c r="K76" s="74">
        <v>0</v>
      </c>
      <c r="L76" s="74">
        <v>0</v>
      </c>
      <c r="M76" s="70">
        <f t="shared" si="24"/>
        <v>1</v>
      </c>
      <c r="N76" s="74">
        <v>1</v>
      </c>
      <c r="O76" s="231">
        <f t="shared" si="7"/>
        <v>48.78</v>
      </c>
      <c r="P76" s="58">
        <v>0</v>
      </c>
      <c r="Q76" s="169">
        <v>0</v>
      </c>
      <c r="R76" s="58">
        <v>48.78</v>
      </c>
      <c r="S76" s="170">
        <v>1960.96</v>
      </c>
      <c r="T76" s="23">
        <f>IF(O76=0,"-",S76/O76)</f>
        <v>40.20008200082001</v>
      </c>
      <c r="U76" s="24">
        <f>IF(O76=0,"-",O76/N76)</f>
        <v>48.78</v>
      </c>
      <c r="V76" s="15"/>
    </row>
    <row r="77" spans="1:22" ht="17.25" customHeight="1">
      <c r="A77" s="95"/>
      <c r="B77" s="226"/>
      <c r="C77" s="241" t="s">
        <v>246</v>
      </c>
      <c r="D77" s="86">
        <f>SUM(E77:L77)</f>
        <v>1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1</v>
      </c>
      <c r="K77" s="74">
        <v>0</v>
      </c>
      <c r="L77" s="74">
        <v>0</v>
      </c>
      <c r="M77" s="70">
        <f t="shared" si="24"/>
        <v>0</v>
      </c>
      <c r="N77" s="74">
        <v>1</v>
      </c>
      <c r="O77" s="231">
        <f t="shared" si="7"/>
        <v>120.6</v>
      </c>
      <c r="P77" s="58">
        <v>0</v>
      </c>
      <c r="Q77" s="169">
        <v>0</v>
      </c>
      <c r="R77" s="58">
        <v>120.6</v>
      </c>
      <c r="S77" s="170">
        <v>4643.1</v>
      </c>
      <c r="T77" s="23">
        <v>39.5</v>
      </c>
      <c r="U77" s="24">
        <v>39.5</v>
      </c>
      <c r="V77" s="15"/>
    </row>
    <row r="78" spans="1:22" ht="17.25" customHeight="1">
      <c r="A78" s="95"/>
      <c r="B78" s="105"/>
      <c r="C78" s="284" t="s">
        <v>239</v>
      </c>
      <c r="D78" s="285">
        <f>SUM(E78:L78)</f>
        <v>4</v>
      </c>
      <c r="E78" s="272">
        <v>0</v>
      </c>
      <c r="F78" s="272">
        <v>0</v>
      </c>
      <c r="G78" s="272">
        <v>0</v>
      </c>
      <c r="H78" s="272">
        <v>0</v>
      </c>
      <c r="I78" s="272">
        <v>1</v>
      </c>
      <c r="J78" s="272">
        <v>2</v>
      </c>
      <c r="K78" s="273">
        <v>0</v>
      </c>
      <c r="L78" s="273">
        <v>1</v>
      </c>
      <c r="M78" s="272">
        <f>SUM(E78:I78)</f>
        <v>1</v>
      </c>
      <c r="N78" s="273">
        <v>1</v>
      </c>
      <c r="O78" s="286">
        <f>IF(AND(P78=0,Q78=0,R78=0),0,SUM(P78:R78))</f>
        <v>182.1</v>
      </c>
      <c r="P78" s="277">
        <v>0</v>
      </c>
      <c r="Q78" s="278">
        <v>0</v>
      </c>
      <c r="R78" s="277">
        <v>182.1</v>
      </c>
      <c r="S78" s="287">
        <v>9323.52</v>
      </c>
      <c r="T78" s="281">
        <f>IF(O78=0,"-",S78/O78)</f>
        <v>51.2</v>
      </c>
      <c r="U78" s="282">
        <f>IF(O78=0,"-",O78/N78)</f>
        <v>182.1</v>
      </c>
      <c r="V78" s="15"/>
    </row>
    <row r="79" spans="1:22" ht="17.25" customHeight="1">
      <c r="A79" s="95"/>
      <c r="B79" s="99"/>
      <c r="C79" s="143" t="s">
        <v>183</v>
      </c>
      <c r="D79" s="76">
        <f>SUM(E79:L79)</f>
        <v>12</v>
      </c>
      <c r="E79" s="73">
        <f>SUM(E71:E78)</f>
        <v>0</v>
      </c>
      <c r="F79" s="73">
        <f aca="true" t="shared" si="30" ref="F79:M79">SUM(F71:F78)</f>
        <v>0</v>
      </c>
      <c r="G79" s="73">
        <f t="shared" si="30"/>
        <v>0</v>
      </c>
      <c r="H79" s="73">
        <f t="shared" si="30"/>
        <v>0</v>
      </c>
      <c r="I79" s="73">
        <f t="shared" si="30"/>
        <v>5</v>
      </c>
      <c r="J79" s="73">
        <f t="shared" si="30"/>
        <v>6</v>
      </c>
      <c r="K79" s="73">
        <f t="shared" si="30"/>
        <v>0</v>
      </c>
      <c r="L79" s="73">
        <f t="shared" si="30"/>
        <v>1</v>
      </c>
      <c r="M79" s="73">
        <f t="shared" si="30"/>
        <v>5</v>
      </c>
      <c r="N79" s="73">
        <f>SUM(N71:N78)</f>
        <v>6</v>
      </c>
      <c r="O79" s="57">
        <f>IF(AND(P79=0,Q79=0,R79=0),0,SUM(P79:R79))</f>
        <v>449.58000000000004</v>
      </c>
      <c r="P79" s="52">
        <f>SUM(P71:P78)</f>
        <v>0</v>
      </c>
      <c r="Q79" s="52">
        <f>SUM(Q71:Q78)</f>
        <v>0</v>
      </c>
      <c r="R79" s="52">
        <f>SUM(R71:R78)</f>
        <v>449.58000000000004</v>
      </c>
      <c r="S79" s="27">
        <f>SUM(S71:S78)</f>
        <v>19244.45</v>
      </c>
      <c r="T79" s="27">
        <f t="shared" si="25"/>
        <v>42.80539614751546</v>
      </c>
      <c r="U79" s="28">
        <f t="shared" si="26"/>
        <v>74.93</v>
      </c>
      <c r="V79" s="15"/>
    </row>
    <row r="80" spans="1:22" ht="17.25" customHeight="1">
      <c r="A80" s="95"/>
      <c r="B80" s="109" t="s">
        <v>85</v>
      </c>
      <c r="C80" s="245" t="s">
        <v>86</v>
      </c>
      <c r="D80" s="76">
        <f t="shared" si="23"/>
        <v>2</v>
      </c>
      <c r="E80" s="73">
        <v>0</v>
      </c>
      <c r="F80" s="73">
        <v>0</v>
      </c>
      <c r="G80" s="73">
        <v>0</v>
      </c>
      <c r="H80" s="73">
        <v>0</v>
      </c>
      <c r="I80" s="73">
        <v>1</v>
      </c>
      <c r="J80" s="73">
        <v>1</v>
      </c>
      <c r="K80" s="152">
        <v>0</v>
      </c>
      <c r="L80" s="152">
        <v>0</v>
      </c>
      <c r="M80" s="73">
        <f>SUM(E80:I80)</f>
        <v>1</v>
      </c>
      <c r="N80" s="152">
        <v>1</v>
      </c>
      <c r="O80" s="57">
        <f t="shared" si="7"/>
        <v>155.8</v>
      </c>
      <c r="P80" s="175">
        <v>0</v>
      </c>
      <c r="Q80" s="173">
        <v>0</v>
      </c>
      <c r="R80" s="175">
        <v>155.8</v>
      </c>
      <c r="S80" s="174">
        <v>6529.7</v>
      </c>
      <c r="T80" s="27">
        <f t="shared" si="25"/>
        <v>41.91078305519897</v>
      </c>
      <c r="U80" s="28">
        <f t="shared" si="26"/>
        <v>155.8</v>
      </c>
      <c r="V80" s="15"/>
    </row>
    <row r="81" spans="1:22" ht="17.25" customHeight="1">
      <c r="A81" s="95"/>
      <c r="B81" s="109" t="s">
        <v>87</v>
      </c>
      <c r="C81" s="245" t="s">
        <v>88</v>
      </c>
      <c r="D81" s="76">
        <f t="shared" si="23"/>
        <v>1</v>
      </c>
      <c r="E81" s="73">
        <v>0</v>
      </c>
      <c r="F81" s="73">
        <v>0</v>
      </c>
      <c r="G81" s="73">
        <v>0</v>
      </c>
      <c r="H81" s="73">
        <v>0</v>
      </c>
      <c r="I81" s="73">
        <v>1</v>
      </c>
      <c r="J81" s="73">
        <v>0</v>
      </c>
      <c r="K81" s="152">
        <v>0</v>
      </c>
      <c r="L81" s="152">
        <v>0</v>
      </c>
      <c r="M81" s="73">
        <f>SUM(E81:I81)</f>
        <v>1</v>
      </c>
      <c r="N81" s="152">
        <v>1</v>
      </c>
      <c r="O81" s="57">
        <f t="shared" si="7"/>
        <v>60.4</v>
      </c>
      <c r="P81" s="175">
        <v>0</v>
      </c>
      <c r="Q81" s="173">
        <v>0</v>
      </c>
      <c r="R81" s="175">
        <v>60.4</v>
      </c>
      <c r="S81" s="174">
        <v>1914.68</v>
      </c>
      <c r="T81" s="27">
        <f t="shared" si="25"/>
        <v>31.700000000000003</v>
      </c>
      <c r="U81" s="28">
        <f t="shared" si="26"/>
        <v>60.4</v>
      </c>
      <c r="V81" s="15"/>
    </row>
    <row r="82" spans="1:22" ht="17.25" customHeight="1">
      <c r="A82" s="95" t="s">
        <v>167</v>
      </c>
      <c r="B82" s="99"/>
      <c r="C82" s="217" t="s">
        <v>203</v>
      </c>
      <c r="D82" s="76">
        <f t="shared" si="23"/>
        <v>215</v>
      </c>
      <c r="E82" s="73">
        <f>SUM(E66,E67,E70,E79,E80,E81)</f>
        <v>0</v>
      </c>
      <c r="F82" s="73">
        <f aca="true" t="shared" si="31" ref="F82:M82">SUM(F66,F67,F70,F79,F80,F81)</f>
        <v>0</v>
      </c>
      <c r="G82" s="73">
        <f t="shared" si="31"/>
        <v>0</v>
      </c>
      <c r="H82" s="73">
        <f t="shared" si="31"/>
        <v>0</v>
      </c>
      <c r="I82" s="73">
        <f t="shared" si="31"/>
        <v>91</v>
      </c>
      <c r="J82" s="73">
        <f t="shared" si="31"/>
        <v>123</v>
      </c>
      <c r="K82" s="73">
        <f t="shared" si="31"/>
        <v>0</v>
      </c>
      <c r="L82" s="73">
        <f t="shared" si="31"/>
        <v>1</v>
      </c>
      <c r="M82" s="73">
        <f t="shared" si="31"/>
        <v>91</v>
      </c>
      <c r="N82" s="152">
        <f>SUM(N66,N67,N70,N79,N80,N81)</f>
        <v>84</v>
      </c>
      <c r="O82" s="52">
        <f t="shared" si="7"/>
        <v>5136.119999999999</v>
      </c>
      <c r="P82" s="173">
        <f>SUM(P66,P67,P70,P79,P80,P81)</f>
        <v>0</v>
      </c>
      <c r="Q82" s="173">
        <f>SUM(Q66,Q67,Q70,Q79,Q80,Q81)</f>
        <v>0</v>
      </c>
      <c r="R82" s="173">
        <f>SUM(R66,R67,R70,R79,R80,R81)</f>
        <v>5136.119999999999</v>
      </c>
      <c r="S82" s="180">
        <f>SUM(S66,S67,S70,S79,S80,S81)</f>
        <v>275782.44999999995</v>
      </c>
      <c r="T82" s="27">
        <f t="shared" si="25"/>
        <v>53.6947053417755</v>
      </c>
      <c r="U82" s="27">
        <f t="shared" si="26"/>
        <v>61.1442857142857</v>
      </c>
      <c r="V82" s="15"/>
    </row>
    <row r="83" spans="1:22" ht="17.25" customHeight="1">
      <c r="A83" s="95"/>
      <c r="B83" s="95"/>
      <c r="C83" s="241" t="s">
        <v>49</v>
      </c>
      <c r="D83" s="86">
        <f t="shared" si="5"/>
        <v>91</v>
      </c>
      <c r="E83" s="70">
        <v>0</v>
      </c>
      <c r="F83" s="70">
        <v>0</v>
      </c>
      <c r="G83" s="70">
        <v>0</v>
      </c>
      <c r="H83" s="70">
        <v>0</v>
      </c>
      <c r="I83" s="70">
        <v>26</v>
      </c>
      <c r="J83" s="70">
        <v>49</v>
      </c>
      <c r="K83" s="249">
        <v>8</v>
      </c>
      <c r="L83" s="74">
        <v>8</v>
      </c>
      <c r="M83" s="70">
        <f aca="true" t="shared" si="32" ref="M83:M90">SUM(E83:I83)</f>
        <v>26</v>
      </c>
      <c r="N83" s="74">
        <v>21</v>
      </c>
      <c r="O83" s="55">
        <f aca="true" t="shared" si="33" ref="O83:O143">IF(AND(P83=0,Q83=0,R83=0),0,SUM(P83:R83))</f>
        <v>2116.9</v>
      </c>
      <c r="P83" s="58">
        <v>0</v>
      </c>
      <c r="Q83" s="169">
        <v>0</v>
      </c>
      <c r="R83" s="58">
        <v>2116.9</v>
      </c>
      <c r="S83" s="170">
        <v>126294.77</v>
      </c>
      <c r="T83" s="23">
        <f t="shared" si="2"/>
        <v>59.66024375265719</v>
      </c>
      <c r="U83" s="24">
        <f t="shared" si="3"/>
        <v>100.8047619047619</v>
      </c>
      <c r="V83" s="15"/>
    </row>
    <row r="84" spans="1:22" ht="17.25" customHeight="1">
      <c r="A84" s="95"/>
      <c r="B84" s="95"/>
      <c r="C84" s="241" t="s">
        <v>50</v>
      </c>
      <c r="D84" s="86">
        <f t="shared" si="5"/>
        <v>1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1</v>
      </c>
      <c r="K84" s="74">
        <v>0</v>
      </c>
      <c r="L84" s="74">
        <v>0</v>
      </c>
      <c r="M84" s="70">
        <f t="shared" si="32"/>
        <v>0</v>
      </c>
      <c r="N84" s="74">
        <v>0</v>
      </c>
      <c r="O84" s="55">
        <f t="shared" si="33"/>
        <v>0</v>
      </c>
      <c r="P84" s="58">
        <v>0</v>
      </c>
      <c r="Q84" s="169">
        <v>0</v>
      </c>
      <c r="R84" s="58">
        <v>0</v>
      </c>
      <c r="S84" s="170">
        <v>0</v>
      </c>
      <c r="T84" s="23" t="str">
        <f t="shared" si="2"/>
        <v>-</v>
      </c>
      <c r="U84" s="24" t="str">
        <f t="shared" si="3"/>
        <v>-</v>
      </c>
      <c r="V84" s="15"/>
    </row>
    <row r="85" spans="1:22" ht="17.25" customHeight="1">
      <c r="A85" s="95"/>
      <c r="B85" s="325" t="s">
        <v>257</v>
      </c>
      <c r="C85" s="241" t="s">
        <v>51</v>
      </c>
      <c r="D85" s="86">
        <f t="shared" si="5"/>
        <v>2</v>
      </c>
      <c r="E85" s="70">
        <v>0</v>
      </c>
      <c r="F85" s="70">
        <v>0</v>
      </c>
      <c r="G85" s="70">
        <v>0</v>
      </c>
      <c r="H85" s="70">
        <v>0</v>
      </c>
      <c r="I85" s="70">
        <v>2</v>
      </c>
      <c r="J85" s="70">
        <v>0</v>
      </c>
      <c r="K85" s="74">
        <v>0</v>
      </c>
      <c r="L85" s="74">
        <v>0</v>
      </c>
      <c r="M85" s="70">
        <f t="shared" si="32"/>
        <v>2</v>
      </c>
      <c r="N85" s="74">
        <v>2</v>
      </c>
      <c r="O85" s="55">
        <f t="shared" si="33"/>
        <v>95.5</v>
      </c>
      <c r="P85" s="58">
        <v>0</v>
      </c>
      <c r="Q85" s="169">
        <v>0</v>
      </c>
      <c r="R85" s="58">
        <v>95.5</v>
      </c>
      <c r="S85" s="170">
        <v>5288.75</v>
      </c>
      <c r="T85" s="23">
        <f t="shared" si="2"/>
        <v>55.37958115183246</v>
      </c>
      <c r="U85" s="24">
        <f t="shared" si="3"/>
        <v>47.75</v>
      </c>
      <c r="V85" s="15"/>
    </row>
    <row r="86" spans="1:22" ht="17.25" customHeight="1">
      <c r="A86" s="95"/>
      <c r="B86" s="326"/>
      <c r="C86" s="241" t="s">
        <v>52</v>
      </c>
      <c r="D86" s="86">
        <f t="shared" si="5"/>
        <v>1</v>
      </c>
      <c r="E86" s="70">
        <v>0</v>
      </c>
      <c r="F86" s="70">
        <v>0</v>
      </c>
      <c r="G86" s="70">
        <v>0</v>
      </c>
      <c r="H86" s="70">
        <v>0</v>
      </c>
      <c r="I86" s="70">
        <v>1</v>
      </c>
      <c r="J86" s="70">
        <v>0</v>
      </c>
      <c r="K86" s="74">
        <v>0</v>
      </c>
      <c r="L86" s="74">
        <v>0</v>
      </c>
      <c r="M86" s="70">
        <f t="shared" si="32"/>
        <v>1</v>
      </c>
      <c r="N86" s="74">
        <v>1</v>
      </c>
      <c r="O86" s="55">
        <f t="shared" si="33"/>
        <v>121.2</v>
      </c>
      <c r="P86" s="58">
        <v>0</v>
      </c>
      <c r="Q86" s="169">
        <v>0</v>
      </c>
      <c r="R86" s="58">
        <v>121.2</v>
      </c>
      <c r="S86" s="170">
        <v>4751.04</v>
      </c>
      <c r="T86" s="23">
        <f t="shared" si="2"/>
        <v>39.199999999999996</v>
      </c>
      <c r="U86" s="24">
        <f t="shared" si="3"/>
        <v>121.2</v>
      </c>
      <c r="V86" s="15"/>
    </row>
    <row r="87" spans="1:22" ht="17.25" customHeight="1">
      <c r="A87" s="95"/>
      <c r="B87" s="326"/>
      <c r="C87" s="129" t="s">
        <v>160</v>
      </c>
      <c r="D87" s="69">
        <f>SUM(E87:L87)</f>
        <v>7</v>
      </c>
      <c r="E87" s="70">
        <v>0</v>
      </c>
      <c r="F87" s="70">
        <v>0</v>
      </c>
      <c r="G87" s="70">
        <v>0</v>
      </c>
      <c r="H87" s="70">
        <v>0</v>
      </c>
      <c r="I87" s="70">
        <v>6</v>
      </c>
      <c r="J87" s="70">
        <v>1</v>
      </c>
      <c r="K87" s="74">
        <v>0</v>
      </c>
      <c r="L87" s="74">
        <v>0</v>
      </c>
      <c r="M87" s="70">
        <f t="shared" si="32"/>
        <v>6</v>
      </c>
      <c r="N87" s="74">
        <v>5</v>
      </c>
      <c r="O87" s="51">
        <f>IF(AND(P87=0,Q87=0,R87=0),0,SUM(P87:R87))</f>
        <v>870.4</v>
      </c>
      <c r="P87" s="58">
        <v>0</v>
      </c>
      <c r="Q87" s="169">
        <v>0</v>
      </c>
      <c r="R87" s="58">
        <v>870.4</v>
      </c>
      <c r="S87" s="170">
        <v>42421.38</v>
      </c>
      <c r="T87" s="23">
        <f>IF(O87=0,"-",S87/O87)</f>
        <v>48.73779871323529</v>
      </c>
      <c r="U87" s="24">
        <f>IF(O87=0,"-",O87/N87)</f>
        <v>174.07999999999998</v>
      </c>
      <c r="V87" s="15"/>
    </row>
    <row r="88" spans="1:22" ht="17.25" customHeight="1">
      <c r="A88" s="95"/>
      <c r="B88" s="95"/>
      <c r="C88" s="241" t="s">
        <v>53</v>
      </c>
      <c r="D88" s="86">
        <f t="shared" si="5"/>
        <v>7</v>
      </c>
      <c r="E88" s="70">
        <v>0</v>
      </c>
      <c r="F88" s="70">
        <v>0</v>
      </c>
      <c r="G88" s="70">
        <v>0</v>
      </c>
      <c r="H88" s="70">
        <v>0</v>
      </c>
      <c r="I88" s="70">
        <v>6</v>
      </c>
      <c r="J88" s="70">
        <v>1</v>
      </c>
      <c r="K88" s="74">
        <v>0</v>
      </c>
      <c r="L88" s="74">
        <v>0</v>
      </c>
      <c r="M88" s="70">
        <f t="shared" si="32"/>
        <v>6</v>
      </c>
      <c r="N88" s="74">
        <v>6</v>
      </c>
      <c r="O88" s="55">
        <f t="shared" si="33"/>
        <v>2609.1</v>
      </c>
      <c r="P88" s="58">
        <v>0</v>
      </c>
      <c r="Q88" s="169">
        <v>0</v>
      </c>
      <c r="R88" s="58">
        <v>2609.1</v>
      </c>
      <c r="S88" s="170">
        <v>149762.88</v>
      </c>
      <c r="T88" s="23">
        <f t="shared" si="2"/>
        <v>57.40020696791998</v>
      </c>
      <c r="U88" s="24">
        <f t="shared" si="3"/>
        <v>434.84999999999997</v>
      </c>
      <c r="V88" s="15"/>
    </row>
    <row r="89" spans="1:22" ht="17.25" customHeight="1">
      <c r="A89" s="95"/>
      <c r="B89" s="331"/>
      <c r="C89" s="241" t="s">
        <v>54</v>
      </c>
      <c r="D89" s="86">
        <f t="shared" si="5"/>
        <v>1</v>
      </c>
      <c r="E89" s="70">
        <v>0</v>
      </c>
      <c r="F89" s="70">
        <v>0</v>
      </c>
      <c r="G89" s="70">
        <v>0</v>
      </c>
      <c r="H89" s="70">
        <v>0</v>
      </c>
      <c r="I89" s="70">
        <v>1</v>
      </c>
      <c r="J89" s="70">
        <v>0</v>
      </c>
      <c r="K89" s="74">
        <v>0</v>
      </c>
      <c r="L89" s="74">
        <v>0</v>
      </c>
      <c r="M89" s="70">
        <f t="shared" si="32"/>
        <v>1</v>
      </c>
      <c r="N89" s="74">
        <v>1</v>
      </c>
      <c r="O89" s="55">
        <f t="shared" si="33"/>
        <v>227.2</v>
      </c>
      <c r="P89" s="58">
        <v>0</v>
      </c>
      <c r="Q89" s="169">
        <v>0</v>
      </c>
      <c r="R89" s="58">
        <v>227.2</v>
      </c>
      <c r="S89" s="170">
        <v>6634.24</v>
      </c>
      <c r="T89" s="23">
        <f t="shared" si="2"/>
        <v>29.2</v>
      </c>
      <c r="U89" s="24">
        <f t="shared" si="3"/>
        <v>227.2</v>
      </c>
      <c r="V89" s="15"/>
    </row>
    <row r="90" spans="1:22" ht="17.25" customHeight="1">
      <c r="A90" s="95"/>
      <c r="B90" s="326"/>
      <c r="C90" s="239" t="s">
        <v>55</v>
      </c>
      <c r="D90" s="87">
        <f t="shared" si="5"/>
        <v>2</v>
      </c>
      <c r="E90" s="71">
        <v>0</v>
      </c>
      <c r="F90" s="71">
        <v>0</v>
      </c>
      <c r="G90" s="71">
        <v>1</v>
      </c>
      <c r="H90" s="71">
        <v>0</v>
      </c>
      <c r="I90" s="71">
        <v>1</v>
      </c>
      <c r="J90" s="71">
        <v>0</v>
      </c>
      <c r="K90" s="151">
        <v>0</v>
      </c>
      <c r="L90" s="151">
        <v>0</v>
      </c>
      <c r="M90" s="71">
        <f t="shared" si="32"/>
        <v>2</v>
      </c>
      <c r="N90" s="151">
        <v>2</v>
      </c>
      <c r="O90" s="56">
        <f t="shared" si="33"/>
        <v>764.2</v>
      </c>
      <c r="P90" s="179">
        <v>0</v>
      </c>
      <c r="Q90" s="171">
        <v>307.3</v>
      </c>
      <c r="R90" s="179">
        <v>456.9</v>
      </c>
      <c r="S90" s="172">
        <v>30434.93</v>
      </c>
      <c r="T90" s="25">
        <f aca="true" t="shared" si="34" ref="T90:T136">IF(O90=0,"-",S90/O90)</f>
        <v>39.82587019104946</v>
      </c>
      <c r="U90" s="26">
        <f aca="true" t="shared" si="35" ref="U90:U135">IF(O90=0,"-",O90/N90)</f>
        <v>382.1</v>
      </c>
      <c r="V90" s="15"/>
    </row>
    <row r="91" spans="1:22" ht="17.25" customHeight="1">
      <c r="A91" s="95"/>
      <c r="B91" s="95"/>
      <c r="C91" s="241" t="s">
        <v>56</v>
      </c>
      <c r="D91" s="86">
        <f aca="true" t="shared" si="36" ref="D91:D137">SUM(E91:L91)</f>
        <v>31</v>
      </c>
      <c r="E91" s="70">
        <v>6</v>
      </c>
      <c r="F91" s="70">
        <v>4</v>
      </c>
      <c r="G91" s="70">
        <v>0</v>
      </c>
      <c r="H91" s="70">
        <v>0</v>
      </c>
      <c r="I91" s="70">
        <v>14</v>
      </c>
      <c r="J91" s="70">
        <v>3</v>
      </c>
      <c r="K91" s="74">
        <v>1</v>
      </c>
      <c r="L91" s="74">
        <v>3</v>
      </c>
      <c r="M91" s="70">
        <f aca="true" t="shared" si="37" ref="M91:M136">SUM(E91:I91)</f>
        <v>24</v>
      </c>
      <c r="N91" s="74">
        <v>19</v>
      </c>
      <c r="O91" s="55">
        <f t="shared" si="33"/>
        <v>2114.6</v>
      </c>
      <c r="P91" s="58">
        <v>292.1</v>
      </c>
      <c r="Q91" s="169">
        <v>0</v>
      </c>
      <c r="R91" s="58">
        <v>1822.5</v>
      </c>
      <c r="S91" s="170">
        <v>92831.7</v>
      </c>
      <c r="T91" s="23">
        <f t="shared" si="34"/>
        <v>43.90035940603424</v>
      </c>
      <c r="U91" s="24">
        <f t="shared" si="35"/>
        <v>111.29473684210525</v>
      </c>
      <c r="V91" s="15"/>
    </row>
    <row r="92" spans="1:22" ht="17.25" customHeight="1">
      <c r="A92" s="97"/>
      <c r="B92" s="95"/>
      <c r="C92" s="241" t="s">
        <v>57</v>
      </c>
      <c r="D92" s="86">
        <f t="shared" si="36"/>
        <v>3</v>
      </c>
      <c r="E92" s="70">
        <v>0</v>
      </c>
      <c r="F92" s="70">
        <v>0</v>
      </c>
      <c r="G92" s="70">
        <v>0</v>
      </c>
      <c r="H92" s="70">
        <v>0</v>
      </c>
      <c r="I92" s="70">
        <v>2</v>
      </c>
      <c r="J92" s="70">
        <v>1</v>
      </c>
      <c r="K92" s="74">
        <v>0</v>
      </c>
      <c r="L92" s="74">
        <v>0</v>
      </c>
      <c r="M92" s="70">
        <f t="shared" si="37"/>
        <v>2</v>
      </c>
      <c r="N92" s="74">
        <v>2</v>
      </c>
      <c r="O92" s="55">
        <f t="shared" si="33"/>
        <v>191.7</v>
      </c>
      <c r="P92" s="58">
        <v>0</v>
      </c>
      <c r="Q92" s="169">
        <v>0</v>
      </c>
      <c r="R92" s="58">
        <v>191.7</v>
      </c>
      <c r="S92" s="170">
        <v>12989.47</v>
      </c>
      <c r="T92" s="23">
        <f t="shared" si="34"/>
        <v>67.75936358894106</v>
      </c>
      <c r="U92" s="24">
        <f t="shared" si="35"/>
        <v>95.85</v>
      </c>
      <c r="V92" s="15"/>
    </row>
    <row r="93" spans="1:22" ht="17.25" customHeight="1">
      <c r="A93" s="95"/>
      <c r="B93" s="95"/>
      <c r="C93" s="241" t="s">
        <v>58</v>
      </c>
      <c r="D93" s="86">
        <f t="shared" si="36"/>
        <v>6</v>
      </c>
      <c r="E93" s="70">
        <v>0</v>
      </c>
      <c r="F93" s="70">
        <v>0</v>
      </c>
      <c r="G93" s="70">
        <v>0</v>
      </c>
      <c r="H93" s="70">
        <v>0</v>
      </c>
      <c r="I93" s="70">
        <v>4</v>
      </c>
      <c r="J93" s="70">
        <v>1</v>
      </c>
      <c r="K93" s="74">
        <v>0</v>
      </c>
      <c r="L93" s="74">
        <v>1</v>
      </c>
      <c r="M93" s="70">
        <f t="shared" si="37"/>
        <v>4</v>
      </c>
      <c r="N93" s="74">
        <v>4</v>
      </c>
      <c r="O93" s="55">
        <f t="shared" si="33"/>
        <v>460.6</v>
      </c>
      <c r="P93" s="58">
        <v>0</v>
      </c>
      <c r="Q93" s="169">
        <v>0</v>
      </c>
      <c r="R93" s="58">
        <v>460.6</v>
      </c>
      <c r="S93" s="170">
        <v>22020.52</v>
      </c>
      <c r="T93" s="23">
        <f t="shared" si="34"/>
        <v>47.808336951802</v>
      </c>
      <c r="U93" s="24">
        <f t="shared" si="35"/>
        <v>115.15</v>
      </c>
      <c r="V93" s="15"/>
    </row>
    <row r="94" spans="1:22" ht="17.25" customHeight="1">
      <c r="A94" s="95"/>
      <c r="B94" s="254" t="s">
        <v>242</v>
      </c>
      <c r="C94" s="241" t="s">
        <v>59</v>
      </c>
      <c r="D94" s="86">
        <f t="shared" si="36"/>
        <v>4</v>
      </c>
      <c r="E94" s="70">
        <v>0</v>
      </c>
      <c r="F94" s="70">
        <v>0</v>
      </c>
      <c r="G94" s="70">
        <v>0</v>
      </c>
      <c r="H94" s="70">
        <v>0</v>
      </c>
      <c r="I94" s="70">
        <v>3</v>
      </c>
      <c r="J94" s="70">
        <v>1</v>
      </c>
      <c r="K94" s="74">
        <v>0</v>
      </c>
      <c r="L94" s="74">
        <v>0</v>
      </c>
      <c r="M94" s="70">
        <f t="shared" si="37"/>
        <v>3</v>
      </c>
      <c r="N94" s="74">
        <v>3</v>
      </c>
      <c r="O94" s="55">
        <f t="shared" si="33"/>
        <v>377.9</v>
      </c>
      <c r="P94" s="58">
        <v>0</v>
      </c>
      <c r="Q94" s="169">
        <v>0</v>
      </c>
      <c r="R94" s="58">
        <v>377.9</v>
      </c>
      <c r="S94" s="170">
        <v>19573.53</v>
      </c>
      <c r="T94" s="23">
        <f t="shared" si="34"/>
        <v>51.79552791743848</v>
      </c>
      <c r="U94" s="24">
        <f t="shared" si="35"/>
        <v>125.96666666666665</v>
      </c>
      <c r="V94" s="15"/>
    </row>
    <row r="95" spans="1:22" ht="17.25" customHeight="1">
      <c r="A95" s="95"/>
      <c r="B95" s="134"/>
      <c r="C95" s="241" t="s">
        <v>60</v>
      </c>
      <c r="D95" s="86">
        <f t="shared" si="36"/>
        <v>9</v>
      </c>
      <c r="E95" s="70">
        <v>0</v>
      </c>
      <c r="F95" s="70">
        <v>0</v>
      </c>
      <c r="G95" s="70">
        <v>0</v>
      </c>
      <c r="H95" s="70">
        <v>0</v>
      </c>
      <c r="I95" s="70">
        <v>5</v>
      </c>
      <c r="J95" s="70">
        <v>0</v>
      </c>
      <c r="K95" s="74">
        <v>0</v>
      </c>
      <c r="L95" s="74">
        <v>4</v>
      </c>
      <c r="M95" s="70">
        <f t="shared" si="37"/>
        <v>5</v>
      </c>
      <c r="N95" s="74">
        <v>5</v>
      </c>
      <c r="O95" s="55">
        <f t="shared" si="33"/>
        <v>676.4</v>
      </c>
      <c r="P95" s="58">
        <v>0</v>
      </c>
      <c r="Q95" s="169">
        <v>0</v>
      </c>
      <c r="R95" s="58">
        <v>676.4</v>
      </c>
      <c r="S95" s="170">
        <v>29202.94</v>
      </c>
      <c r="T95" s="23">
        <f t="shared" si="34"/>
        <v>43.17406859846245</v>
      </c>
      <c r="U95" s="24">
        <f t="shared" si="35"/>
        <v>135.28</v>
      </c>
      <c r="V95" s="15"/>
    </row>
    <row r="96" spans="1:22" ht="17.25" customHeight="1">
      <c r="A96" s="95"/>
      <c r="B96" s="327"/>
      <c r="C96" s="241" t="s">
        <v>61</v>
      </c>
      <c r="D96" s="86">
        <f>SUM(E96:L96)</f>
        <v>15</v>
      </c>
      <c r="E96" s="70">
        <v>0</v>
      </c>
      <c r="F96" s="70">
        <v>0</v>
      </c>
      <c r="G96" s="70">
        <v>3</v>
      </c>
      <c r="H96" s="70">
        <v>0</v>
      </c>
      <c r="I96" s="70">
        <v>5</v>
      </c>
      <c r="J96" s="70">
        <v>6</v>
      </c>
      <c r="K96" s="74">
        <v>0</v>
      </c>
      <c r="L96" s="74">
        <v>1</v>
      </c>
      <c r="M96" s="70">
        <f t="shared" si="37"/>
        <v>8</v>
      </c>
      <c r="N96" s="74">
        <v>7</v>
      </c>
      <c r="O96" s="55">
        <f t="shared" si="33"/>
        <v>365.7</v>
      </c>
      <c r="P96" s="58">
        <v>19.9</v>
      </c>
      <c r="Q96" s="169">
        <v>0</v>
      </c>
      <c r="R96" s="58">
        <v>345.8</v>
      </c>
      <c r="S96" s="170">
        <v>17555.82</v>
      </c>
      <c r="T96" s="23">
        <f t="shared" si="34"/>
        <v>48.00607054963085</v>
      </c>
      <c r="U96" s="24">
        <f t="shared" si="35"/>
        <v>52.24285714285714</v>
      </c>
      <c r="V96" s="15"/>
    </row>
    <row r="97" spans="1:22" ht="17.25" customHeight="1" thickBot="1">
      <c r="A97" s="95"/>
      <c r="B97" s="328"/>
      <c r="C97" s="241" t="s">
        <v>62</v>
      </c>
      <c r="D97" s="86">
        <f>SUM(E97:L97)</f>
        <v>3</v>
      </c>
      <c r="E97" s="70">
        <v>0</v>
      </c>
      <c r="F97" s="70">
        <v>0</v>
      </c>
      <c r="G97" s="70">
        <v>0</v>
      </c>
      <c r="H97" s="70">
        <v>0</v>
      </c>
      <c r="I97" s="70">
        <v>3</v>
      </c>
      <c r="J97" s="70">
        <v>0</v>
      </c>
      <c r="K97" s="74">
        <v>0</v>
      </c>
      <c r="L97" s="74">
        <v>0</v>
      </c>
      <c r="M97" s="70">
        <f t="shared" si="37"/>
        <v>3</v>
      </c>
      <c r="N97" s="74">
        <v>3</v>
      </c>
      <c r="O97" s="55">
        <f t="shared" si="33"/>
        <v>377.1</v>
      </c>
      <c r="P97" s="58">
        <v>0</v>
      </c>
      <c r="Q97" s="169">
        <v>0</v>
      </c>
      <c r="R97" s="58">
        <v>377.1</v>
      </c>
      <c r="S97" s="170">
        <v>13639.5</v>
      </c>
      <c r="T97" s="23">
        <f t="shared" si="34"/>
        <v>36.16945107398568</v>
      </c>
      <c r="U97" s="24">
        <f t="shared" si="35"/>
        <v>125.7</v>
      </c>
      <c r="V97" s="15"/>
    </row>
    <row r="98" spans="1:22" ht="17.25" customHeight="1" thickTop="1">
      <c r="A98" s="95"/>
      <c r="B98" s="95"/>
      <c r="C98" s="256" t="s">
        <v>63</v>
      </c>
      <c r="D98" s="86">
        <f t="shared" si="36"/>
        <v>5</v>
      </c>
      <c r="E98" s="70">
        <v>0</v>
      </c>
      <c r="F98" s="70">
        <v>0</v>
      </c>
      <c r="G98" s="70">
        <v>0</v>
      </c>
      <c r="H98" s="70">
        <v>0</v>
      </c>
      <c r="I98" s="70">
        <v>1</v>
      </c>
      <c r="J98" s="70">
        <v>3</v>
      </c>
      <c r="K98" s="74">
        <v>0</v>
      </c>
      <c r="L98" s="229">
        <v>1</v>
      </c>
      <c r="M98" s="228">
        <f t="shared" si="37"/>
        <v>1</v>
      </c>
      <c r="N98" s="88">
        <v>1</v>
      </c>
      <c r="O98" s="55">
        <f t="shared" si="33"/>
        <v>138</v>
      </c>
      <c r="P98" s="58">
        <v>0</v>
      </c>
      <c r="Q98" s="169">
        <v>0</v>
      </c>
      <c r="R98" s="58">
        <v>138</v>
      </c>
      <c r="S98" s="170">
        <v>6430.8</v>
      </c>
      <c r="T98" s="23">
        <f t="shared" si="34"/>
        <v>46.6</v>
      </c>
      <c r="U98" s="24">
        <f t="shared" si="35"/>
        <v>138</v>
      </c>
      <c r="V98" s="15"/>
    </row>
    <row r="99" spans="1:22" ht="17.25" customHeight="1">
      <c r="A99" s="95"/>
      <c r="B99" s="254" t="s">
        <v>242</v>
      </c>
      <c r="C99" s="239" t="s">
        <v>64</v>
      </c>
      <c r="D99" s="87">
        <f t="shared" si="36"/>
        <v>1</v>
      </c>
      <c r="E99" s="71">
        <v>0</v>
      </c>
      <c r="F99" s="71">
        <v>0</v>
      </c>
      <c r="G99" s="71">
        <v>0</v>
      </c>
      <c r="H99" s="71">
        <v>0</v>
      </c>
      <c r="I99" s="71">
        <v>1</v>
      </c>
      <c r="J99" s="71">
        <v>0</v>
      </c>
      <c r="K99" s="151">
        <v>0</v>
      </c>
      <c r="L99" s="151">
        <v>0</v>
      </c>
      <c r="M99" s="71">
        <f t="shared" si="37"/>
        <v>1</v>
      </c>
      <c r="N99" s="151">
        <v>1</v>
      </c>
      <c r="O99" s="56">
        <f t="shared" si="33"/>
        <v>33.3</v>
      </c>
      <c r="P99" s="179">
        <v>0</v>
      </c>
      <c r="Q99" s="171">
        <v>0</v>
      </c>
      <c r="R99" s="179">
        <v>33.3</v>
      </c>
      <c r="S99" s="172">
        <v>1435.23</v>
      </c>
      <c r="T99" s="25">
        <f t="shared" si="34"/>
        <v>43.1</v>
      </c>
      <c r="U99" s="25">
        <f t="shared" si="35"/>
        <v>33.3</v>
      </c>
      <c r="V99" s="15"/>
    </row>
    <row r="100" spans="1:22" ht="17.25" customHeight="1">
      <c r="A100" s="95"/>
      <c r="B100" s="95"/>
      <c r="C100" s="241" t="s">
        <v>65</v>
      </c>
      <c r="D100" s="86">
        <f t="shared" si="36"/>
        <v>14</v>
      </c>
      <c r="E100" s="70">
        <v>0</v>
      </c>
      <c r="F100" s="70">
        <v>0</v>
      </c>
      <c r="G100" s="70">
        <v>0</v>
      </c>
      <c r="H100" s="70">
        <v>0</v>
      </c>
      <c r="I100" s="70">
        <v>13</v>
      </c>
      <c r="J100" s="70">
        <v>0</v>
      </c>
      <c r="K100" s="74">
        <v>0</v>
      </c>
      <c r="L100" s="249">
        <v>1</v>
      </c>
      <c r="M100" s="70">
        <f t="shared" si="37"/>
        <v>13</v>
      </c>
      <c r="N100" s="74">
        <v>13</v>
      </c>
      <c r="O100" s="55">
        <f t="shared" si="33"/>
        <v>1345</v>
      </c>
      <c r="P100" s="58">
        <v>0</v>
      </c>
      <c r="Q100" s="169">
        <v>0</v>
      </c>
      <c r="R100" s="58">
        <v>1345</v>
      </c>
      <c r="S100" s="170">
        <v>71566.74</v>
      </c>
      <c r="T100" s="23">
        <f t="shared" si="34"/>
        <v>53.20947211895911</v>
      </c>
      <c r="U100" s="24">
        <f t="shared" si="35"/>
        <v>103.46153846153847</v>
      </c>
      <c r="V100" s="15"/>
    </row>
    <row r="101" spans="1:22" ht="17.25" customHeight="1">
      <c r="A101" s="95"/>
      <c r="B101" s="95"/>
      <c r="C101" s="242" t="s">
        <v>185</v>
      </c>
      <c r="D101" s="86">
        <f t="shared" si="36"/>
        <v>2</v>
      </c>
      <c r="E101" s="70">
        <v>0</v>
      </c>
      <c r="F101" s="70">
        <v>0</v>
      </c>
      <c r="G101" s="70">
        <v>0</v>
      </c>
      <c r="H101" s="70">
        <v>0</v>
      </c>
      <c r="I101" s="70">
        <v>2</v>
      </c>
      <c r="J101" s="70">
        <v>0</v>
      </c>
      <c r="K101" s="74">
        <v>0</v>
      </c>
      <c r="L101" s="74">
        <v>0</v>
      </c>
      <c r="M101" s="70">
        <f t="shared" si="37"/>
        <v>2</v>
      </c>
      <c r="N101" s="74">
        <v>2</v>
      </c>
      <c r="O101" s="55">
        <f t="shared" si="33"/>
        <v>319.3</v>
      </c>
      <c r="P101" s="58">
        <v>0</v>
      </c>
      <c r="Q101" s="169">
        <v>0</v>
      </c>
      <c r="R101" s="58">
        <v>319.3</v>
      </c>
      <c r="S101" s="170">
        <v>9293.36</v>
      </c>
      <c r="T101" s="23">
        <f t="shared" si="34"/>
        <v>29.10541810209834</v>
      </c>
      <c r="U101" s="24">
        <f t="shared" si="35"/>
        <v>159.65</v>
      </c>
      <c r="V101" s="15"/>
    </row>
    <row r="102" spans="1:22" ht="17.25" customHeight="1">
      <c r="A102" s="95"/>
      <c r="B102" s="95"/>
      <c r="C102" s="241" t="s">
        <v>66</v>
      </c>
      <c r="D102" s="86">
        <f t="shared" si="36"/>
        <v>2</v>
      </c>
      <c r="E102" s="70">
        <v>0</v>
      </c>
      <c r="F102" s="70">
        <v>0</v>
      </c>
      <c r="G102" s="70">
        <v>0</v>
      </c>
      <c r="H102" s="70">
        <v>0</v>
      </c>
      <c r="I102" s="70">
        <v>2</v>
      </c>
      <c r="J102" s="70">
        <v>0</v>
      </c>
      <c r="K102" s="74">
        <v>0</v>
      </c>
      <c r="L102" s="74">
        <v>0</v>
      </c>
      <c r="M102" s="70">
        <f t="shared" si="37"/>
        <v>2</v>
      </c>
      <c r="N102" s="74">
        <v>2</v>
      </c>
      <c r="O102" s="55">
        <f t="shared" si="33"/>
        <v>122.1</v>
      </c>
      <c r="P102" s="58">
        <v>0</v>
      </c>
      <c r="Q102" s="169">
        <v>0</v>
      </c>
      <c r="R102" s="58">
        <v>122.1</v>
      </c>
      <c r="S102" s="170">
        <v>3778.18</v>
      </c>
      <c r="T102" s="23">
        <f t="shared" si="34"/>
        <v>30.943325143325144</v>
      </c>
      <c r="U102" s="24">
        <f t="shared" si="35"/>
        <v>61.05</v>
      </c>
      <c r="V102" s="15"/>
    </row>
    <row r="103" spans="1:22" ht="17.25" customHeight="1">
      <c r="A103" s="95"/>
      <c r="B103" s="95"/>
      <c r="C103" s="241" t="s">
        <v>67</v>
      </c>
      <c r="D103" s="86">
        <f t="shared" si="36"/>
        <v>7</v>
      </c>
      <c r="E103" s="70">
        <v>0</v>
      </c>
      <c r="F103" s="70">
        <v>0</v>
      </c>
      <c r="G103" s="70">
        <v>1</v>
      </c>
      <c r="H103" s="70">
        <v>1</v>
      </c>
      <c r="I103" s="70">
        <v>3</v>
      </c>
      <c r="J103" s="70">
        <v>2</v>
      </c>
      <c r="K103" s="74">
        <v>0</v>
      </c>
      <c r="L103" s="74">
        <v>0</v>
      </c>
      <c r="M103" s="70">
        <f t="shared" si="37"/>
        <v>5</v>
      </c>
      <c r="N103" s="74">
        <v>4</v>
      </c>
      <c r="O103" s="55">
        <f t="shared" si="33"/>
        <v>427.90000000000003</v>
      </c>
      <c r="P103" s="58">
        <v>60.6</v>
      </c>
      <c r="Q103" s="169">
        <v>0</v>
      </c>
      <c r="R103" s="58">
        <v>367.3</v>
      </c>
      <c r="S103" s="170">
        <v>23907.63</v>
      </c>
      <c r="T103" s="23">
        <f t="shared" si="34"/>
        <v>55.872002804393546</v>
      </c>
      <c r="U103" s="24">
        <f t="shared" si="35"/>
        <v>106.97500000000001</v>
      </c>
      <c r="V103" s="15"/>
    </row>
    <row r="104" spans="1:22" ht="17.25" customHeight="1">
      <c r="A104" s="329" t="s">
        <v>167</v>
      </c>
      <c r="B104" s="331" t="s">
        <v>257</v>
      </c>
      <c r="C104" s="241" t="s">
        <v>68</v>
      </c>
      <c r="D104" s="86">
        <f t="shared" si="36"/>
        <v>2</v>
      </c>
      <c r="E104" s="70">
        <v>0</v>
      </c>
      <c r="F104" s="70">
        <v>0</v>
      </c>
      <c r="G104" s="70">
        <v>0</v>
      </c>
      <c r="H104" s="70">
        <v>0</v>
      </c>
      <c r="I104" s="70">
        <v>2</v>
      </c>
      <c r="J104" s="70">
        <v>0</v>
      </c>
      <c r="K104" s="74">
        <v>0</v>
      </c>
      <c r="L104" s="74">
        <v>0</v>
      </c>
      <c r="M104" s="70">
        <f t="shared" si="37"/>
        <v>2</v>
      </c>
      <c r="N104" s="74">
        <v>1</v>
      </c>
      <c r="O104" s="55">
        <f t="shared" si="33"/>
        <v>139.7</v>
      </c>
      <c r="P104" s="58">
        <v>0</v>
      </c>
      <c r="Q104" s="169">
        <v>0</v>
      </c>
      <c r="R104" s="58">
        <v>139.7</v>
      </c>
      <c r="S104" s="170">
        <v>3925.57</v>
      </c>
      <c r="T104" s="23">
        <f t="shared" si="34"/>
        <v>28.100000000000005</v>
      </c>
      <c r="U104" s="24">
        <f t="shared" si="35"/>
        <v>139.7</v>
      </c>
      <c r="V104" s="15"/>
    </row>
    <row r="105" spans="1:22" ht="17.25" customHeight="1">
      <c r="A105" s="329"/>
      <c r="B105" s="332"/>
      <c r="C105" s="241" t="s">
        <v>69</v>
      </c>
      <c r="D105" s="86">
        <f t="shared" si="36"/>
        <v>3</v>
      </c>
      <c r="E105" s="70">
        <v>0</v>
      </c>
      <c r="F105" s="70">
        <v>0</v>
      </c>
      <c r="G105" s="70">
        <v>0</v>
      </c>
      <c r="H105" s="70">
        <v>0</v>
      </c>
      <c r="I105" s="70">
        <v>3</v>
      </c>
      <c r="J105" s="70">
        <v>0</v>
      </c>
      <c r="K105" s="74">
        <v>0</v>
      </c>
      <c r="L105" s="74">
        <v>0</v>
      </c>
      <c r="M105" s="70">
        <f t="shared" si="37"/>
        <v>3</v>
      </c>
      <c r="N105" s="74">
        <v>3</v>
      </c>
      <c r="O105" s="55">
        <f t="shared" si="33"/>
        <v>363.3</v>
      </c>
      <c r="P105" s="58">
        <v>0</v>
      </c>
      <c r="Q105" s="169">
        <v>0</v>
      </c>
      <c r="R105" s="58">
        <v>363.3</v>
      </c>
      <c r="S105" s="170">
        <v>17979.11</v>
      </c>
      <c r="T105" s="23">
        <f t="shared" si="34"/>
        <v>49.48832920451417</v>
      </c>
      <c r="U105" s="24">
        <f t="shared" si="35"/>
        <v>121.10000000000001</v>
      </c>
      <c r="V105" s="15"/>
    </row>
    <row r="106" spans="1:22" ht="17.25" customHeight="1">
      <c r="A106" s="95"/>
      <c r="B106" s="95"/>
      <c r="C106" s="241" t="s">
        <v>70</v>
      </c>
      <c r="D106" s="86">
        <f t="shared" si="36"/>
        <v>1</v>
      </c>
      <c r="E106" s="70">
        <v>0</v>
      </c>
      <c r="F106" s="70">
        <v>0</v>
      </c>
      <c r="G106" s="70">
        <v>0</v>
      </c>
      <c r="H106" s="70">
        <v>0</v>
      </c>
      <c r="I106" s="70">
        <v>1</v>
      </c>
      <c r="J106" s="70">
        <v>0</v>
      </c>
      <c r="K106" s="74">
        <v>0</v>
      </c>
      <c r="L106" s="74">
        <v>0</v>
      </c>
      <c r="M106" s="70">
        <f t="shared" si="37"/>
        <v>1</v>
      </c>
      <c r="N106" s="74">
        <v>1</v>
      </c>
      <c r="O106" s="55">
        <f t="shared" si="33"/>
        <v>160.3</v>
      </c>
      <c r="P106" s="58">
        <f>P223+P104</f>
        <v>0</v>
      </c>
      <c r="Q106" s="169">
        <v>0</v>
      </c>
      <c r="R106" s="58">
        <v>160.3</v>
      </c>
      <c r="S106" s="170">
        <v>4247.95</v>
      </c>
      <c r="T106" s="23">
        <f t="shared" si="34"/>
        <v>26.499999999999996</v>
      </c>
      <c r="U106" s="24">
        <f t="shared" si="35"/>
        <v>160.3</v>
      </c>
      <c r="V106" s="15"/>
    </row>
    <row r="107" spans="1:22" ht="17.25" customHeight="1">
      <c r="A107" s="95"/>
      <c r="B107" s="95"/>
      <c r="C107" s="241" t="s">
        <v>71</v>
      </c>
      <c r="D107" s="86">
        <f t="shared" si="36"/>
        <v>1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4">
        <v>1</v>
      </c>
      <c r="L107" s="74">
        <v>0</v>
      </c>
      <c r="M107" s="70">
        <f t="shared" si="37"/>
        <v>0</v>
      </c>
      <c r="N107" s="74">
        <v>0</v>
      </c>
      <c r="O107" s="55">
        <f t="shared" si="33"/>
        <v>0</v>
      </c>
      <c r="P107" s="58">
        <v>0</v>
      </c>
      <c r="Q107" s="169">
        <v>0</v>
      </c>
      <c r="R107" s="58">
        <v>0</v>
      </c>
      <c r="S107" s="170">
        <v>0</v>
      </c>
      <c r="T107" s="23" t="str">
        <f t="shared" si="34"/>
        <v>-</v>
      </c>
      <c r="U107" s="24" t="str">
        <f t="shared" si="35"/>
        <v>-</v>
      </c>
      <c r="V107" s="15"/>
    </row>
    <row r="108" spans="1:22" ht="17.25" customHeight="1">
      <c r="A108" s="95"/>
      <c r="B108" s="95"/>
      <c r="C108" s="239" t="s">
        <v>72</v>
      </c>
      <c r="D108" s="87">
        <f t="shared" si="36"/>
        <v>1</v>
      </c>
      <c r="E108" s="71">
        <v>0</v>
      </c>
      <c r="F108" s="71">
        <v>0</v>
      </c>
      <c r="G108" s="71">
        <v>0</v>
      </c>
      <c r="H108" s="71">
        <v>0</v>
      </c>
      <c r="I108" s="71">
        <v>1</v>
      </c>
      <c r="J108" s="71">
        <v>0</v>
      </c>
      <c r="K108" s="151">
        <v>0</v>
      </c>
      <c r="L108" s="151">
        <v>0</v>
      </c>
      <c r="M108" s="71">
        <f t="shared" si="37"/>
        <v>1</v>
      </c>
      <c r="N108" s="151">
        <v>1</v>
      </c>
      <c r="O108" s="56">
        <f t="shared" si="33"/>
        <v>48.5</v>
      </c>
      <c r="P108" s="179">
        <v>0</v>
      </c>
      <c r="Q108" s="171">
        <v>0</v>
      </c>
      <c r="R108" s="179">
        <v>48.5</v>
      </c>
      <c r="S108" s="172">
        <v>2376.5</v>
      </c>
      <c r="T108" s="25">
        <f t="shared" si="34"/>
        <v>49</v>
      </c>
      <c r="U108" s="26">
        <f t="shared" si="35"/>
        <v>48.5</v>
      </c>
      <c r="V108" s="15"/>
    </row>
    <row r="109" spans="1:22" ht="17.25" customHeight="1">
      <c r="A109" s="95"/>
      <c r="B109" s="99"/>
      <c r="C109" s="143" t="s">
        <v>256</v>
      </c>
      <c r="D109" s="76">
        <f t="shared" si="36"/>
        <v>222</v>
      </c>
      <c r="E109" s="73">
        <f>SUM(E83:E108)</f>
        <v>6</v>
      </c>
      <c r="F109" s="73">
        <f aca="true" t="shared" si="38" ref="F109:L109">SUM(F83:F108)</f>
        <v>4</v>
      </c>
      <c r="G109" s="73">
        <f t="shared" si="38"/>
        <v>5</v>
      </c>
      <c r="H109" s="73">
        <f t="shared" si="38"/>
        <v>1</v>
      </c>
      <c r="I109" s="73">
        <f t="shared" si="38"/>
        <v>108</v>
      </c>
      <c r="J109" s="73">
        <f t="shared" si="38"/>
        <v>69</v>
      </c>
      <c r="K109" s="73">
        <f t="shared" si="38"/>
        <v>10</v>
      </c>
      <c r="L109" s="73">
        <f t="shared" si="38"/>
        <v>19</v>
      </c>
      <c r="M109" s="73">
        <f>SUM(M83:M108)</f>
        <v>124</v>
      </c>
      <c r="N109" s="152">
        <f>SUM(N83:N108)</f>
        <v>110</v>
      </c>
      <c r="O109" s="57">
        <f t="shared" si="33"/>
        <v>14465.899999999998</v>
      </c>
      <c r="P109" s="175">
        <f>SUM(P83:P108)</f>
        <v>372.6</v>
      </c>
      <c r="Q109" s="173">
        <f>SUM(Q83:Q108)</f>
        <v>307.3</v>
      </c>
      <c r="R109" s="175">
        <f>SUM(R83:R108)</f>
        <v>13785.999999999998</v>
      </c>
      <c r="S109" s="174">
        <f>SUM(S83:S108)</f>
        <v>718342.5399999999</v>
      </c>
      <c r="T109" s="27">
        <f t="shared" si="34"/>
        <v>49.65764591211055</v>
      </c>
      <c r="U109" s="28">
        <f t="shared" si="35"/>
        <v>131.5081818181818</v>
      </c>
      <c r="V109" s="15"/>
    </row>
    <row r="110" spans="1:22" ht="17.25" customHeight="1">
      <c r="A110" s="112"/>
      <c r="B110" s="113"/>
      <c r="C110" s="217" t="s">
        <v>204</v>
      </c>
      <c r="D110" s="90">
        <f t="shared" si="36"/>
        <v>222</v>
      </c>
      <c r="E110" s="78">
        <f>+E109</f>
        <v>6</v>
      </c>
      <c r="F110" s="78">
        <f aca="true" t="shared" si="39" ref="F110:S110">+F109</f>
        <v>4</v>
      </c>
      <c r="G110" s="78">
        <f t="shared" si="39"/>
        <v>5</v>
      </c>
      <c r="H110" s="78">
        <f t="shared" si="39"/>
        <v>1</v>
      </c>
      <c r="I110" s="78">
        <f t="shared" si="39"/>
        <v>108</v>
      </c>
      <c r="J110" s="78">
        <f t="shared" si="39"/>
        <v>69</v>
      </c>
      <c r="K110" s="78">
        <f t="shared" si="39"/>
        <v>10</v>
      </c>
      <c r="L110" s="78">
        <f t="shared" si="39"/>
        <v>19</v>
      </c>
      <c r="M110" s="78">
        <f t="shared" si="39"/>
        <v>124</v>
      </c>
      <c r="N110" s="78">
        <f t="shared" si="39"/>
        <v>110</v>
      </c>
      <c r="O110" s="283">
        <f t="shared" si="39"/>
        <v>14465.899999999998</v>
      </c>
      <c r="P110" s="283">
        <f t="shared" si="39"/>
        <v>372.6</v>
      </c>
      <c r="Q110" s="283">
        <f t="shared" si="39"/>
        <v>307.3</v>
      </c>
      <c r="R110" s="283">
        <f t="shared" si="39"/>
        <v>13785.999999999998</v>
      </c>
      <c r="S110" s="36">
        <f t="shared" si="39"/>
        <v>718342.5399999999</v>
      </c>
      <c r="T110" s="36">
        <f t="shared" si="34"/>
        <v>49.65764591211055</v>
      </c>
      <c r="U110" s="37">
        <f t="shared" si="35"/>
        <v>131.5081818181818</v>
      </c>
      <c r="V110" s="15"/>
    </row>
    <row r="111" spans="1:22" ht="24.75" customHeight="1" thickBot="1">
      <c r="A111" s="110"/>
      <c r="B111" s="110"/>
      <c r="C111" s="142" t="s">
        <v>202</v>
      </c>
      <c r="D111" s="79">
        <f t="shared" si="36"/>
        <v>437</v>
      </c>
      <c r="E111" s="80">
        <f aca="true" t="shared" si="40" ref="E111:M111">SUM(E110,E82)</f>
        <v>6</v>
      </c>
      <c r="F111" s="80">
        <f t="shared" si="40"/>
        <v>4</v>
      </c>
      <c r="G111" s="80">
        <f t="shared" si="40"/>
        <v>5</v>
      </c>
      <c r="H111" s="80">
        <f t="shared" si="40"/>
        <v>1</v>
      </c>
      <c r="I111" s="80">
        <f t="shared" si="40"/>
        <v>199</v>
      </c>
      <c r="J111" s="80">
        <f t="shared" si="40"/>
        <v>192</v>
      </c>
      <c r="K111" s="154">
        <f t="shared" si="40"/>
        <v>10</v>
      </c>
      <c r="L111" s="154">
        <f t="shared" si="40"/>
        <v>20</v>
      </c>
      <c r="M111" s="80">
        <f t="shared" si="40"/>
        <v>215</v>
      </c>
      <c r="N111" s="154">
        <f>SUM(N110,N82)</f>
        <v>194</v>
      </c>
      <c r="O111" s="40">
        <f t="shared" si="33"/>
        <v>19602.019999999997</v>
      </c>
      <c r="P111" s="183">
        <f>SUM(P110,P82)</f>
        <v>372.6</v>
      </c>
      <c r="Q111" s="183">
        <f>SUM(Q110,Q82)</f>
        <v>307.3</v>
      </c>
      <c r="R111" s="183">
        <f>SUM(R110,R82)</f>
        <v>18922.119999999995</v>
      </c>
      <c r="S111" s="184">
        <f>SUM(S110,S82)</f>
        <v>994124.9899999999</v>
      </c>
      <c r="T111" s="65">
        <f t="shared" si="34"/>
        <v>50.715435960171455</v>
      </c>
      <c r="U111" s="65">
        <f t="shared" si="35"/>
        <v>101.04134020618555</v>
      </c>
      <c r="V111" s="15"/>
    </row>
    <row r="112" spans="1:22" ht="17.25" customHeight="1">
      <c r="A112" s="95"/>
      <c r="B112" s="95"/>
      <c r="C112" s="241" t="s">
        <v>89</v>
      </c>
      <c r="D112" s="86">
        <f t="shared" si="36"/>
        <v>4</v>
      </c>
      <c r="E112" s="70">
        <v>0</v>
      </c>
      <c r="F112" s="70">
        <v>0</v>
      </c>
      <c r="G112" s="70">
        <v>0</v>
      </c>
      <c r="H112" s="70">
        <v>0</v>
      </c>
      <c r="I112" s="70">
        <v>3</v>
      </c>
      <c r="J112" s="70">
        <v>1</v>
      </c>
      <c r="K112" s="74">
        <v>0</v>
      </c>
      <c r="L112" s="74">
        <v>0</v>
      </c>
      <c r="M112" s="70">
        <f t="shared" si="37"/>
        <v>3</v>
      </c>
      <c r="N112" s="74">
        <v>3</v>
      </c>
      <c r="O112" s="55">
        <f t="shared" si="33"/>
        <v>113.7</v>
      </c>
      <c r="P112" s="58">
        <v>0</v>
      </c>
      <c r="Q112" s="169">
        <v>0</v>
      </c>
      <c r="R112" s="58">
        <v>113.7</v>
      </c>
      <c r="S112" s="170">
        <v>4791.84</v>
      </c>
      <c r="T112" s="23">
        <f t="shared" si="34"/>
        <v>42.14459102902374</v>
      </c>
      <c r="U112" s="24">
        <f t="shared" si="35"/>
        <v>37.9</v>
      </c>
      <c r="V112" s="15"/>
    </row>
    <row r="113" spans="1:22" ht="17.25" customHeight="1">
      <c r="A113" s="95"/>
      <c r="B113" s="97"/>
      <c r="C113" s="242" t="s">
        <v>197</v>
      </c>
      <c r="D113" s="86">
        <f t="shared" si="36"/>
        <v>2</v>
      </c>
      <c r="E113" s="70">
        <v>0</v>
      </c>
      <c r="F113" s="70">
        <v>0</v>
      </c>
      <c r="G113" s="70">
        <v>0</v>
      </c>
      <c r="H113" s="70">
        <v>0</v>
      </c>
      <c r="I113" s="70">
        <v>2</v>
      </c>
      <c r="J113" s="70">
        <v>0</v>
      </c>
      <c r="K113" s="74">
        <v>0</v>
      </c>
      <c r="L113" s="74">
        <v>0</v>
      </c>
      <c r="M113" s="70">
        <f t="shared" si="37"/>
        <v>2</v>
      </c>
      <c r="N113" s="74">
        <v>2</v>
      </c>
      <c r="O113" s="55">
        <f t="shared" si="33"/>
        <v>201.9</v>
      </c>
      <c r="P113" s="58">
        <v>0</v>
      </c>
      <c r="Q113" s="169">
        <v>0</v>
      </c>
      <c r="R113" s="58">
        <v>201.9</v>
      </c>
      <c r="S113" s="170">
        <v>6691.14</v>
      </c>
      <c r="T113" s="23">
        <f t="shared" si="34"/>
        <v>33.1408618127786</v>
      </c>
      <c r="U113" s="24">
        <f t="shared" si="35"/>
        <v>100.95</v>
      </c>
      <c r="V113" s="1"/>
    </row>
    <row r="114" spans="1:22" ht="17.25" customHeight="1">
      <c r="A114" s="95"/>
      <c r="B114" s="95" t="s">
        <v>168</v>
      </c>
      <c r="C114" s="241" t="s">
        <v>90</v>
      </c>
      <c r="D114" s="86">
        <f t="shared" si="36"/>
        <v>1</v>
      </c>
      <c r="E114" s="70">
        <v>0</v>
      </c>
      <c r="F114" s="70">
        <v>0</v>
      </c>
      <c r="G114" s="70">
        <v>0</v>
      </c>
      <c r="H114" s="70">
        <v>0</v>
      </c>
      <c r="I114" s="70">
        <v>1</v>
      </c>
      <c r="J114" s="70">
        <v>0</v>
      </c>
      <c r="K114" s="74">
        <v>0</v>
      </c>
      <c r="L114" s="74">
        <v>0</v>
      </c>
      <c r="M114" s="70">
        <f t="shared" si="37"/>
        <v>1</v>
      </c>
      <c r="N114" s="74">
        <v>1</v>
      </c>
      <c r="O114" s="55">
        <f t="shared" si="33"/>
        <v>105.6</v>
      </c>
      <c r="P114" s="58">
        <v>0</v>
      </c>
      <c r="Q114" s="169">
        <v>0</v>
      </c>
      <c r="R114" s="58">
        <v>105.6</v>
      </c>
      <c r="S114" s="170">
        <v>3652.72</v>
      </c>
      <c r="T114" s="23">
        <f t="shared" si="34"/>
        <v>34.59015151515152</v>
      </c>
      <c r="U114" s="24">
        <f t="shared" si="35"/>
        <v>105.6</v>
      </c>
      <c r="V114" s="15"/>
    </row>
    <row r="115" spans="1:22" ht="17.25" customHeight="1">
      <c r="A115" s="95"/>
      <c r="B115" s="95"/>
      <c r="C115" s="239" t="s">
        <v>91</v>
      </c>
      <c r="D115" s="87">
        <f t="shared" si="36"/>
        <v>1</v>
      </c>
      <c r="E115" s="71">
        <v>0</v>
      </c>
      <c r="F115" s="71">
        <v>0</v>
      </c>
      <c r="G115" s="71">
        <v>0</v>
      </c>
      <c r="H115" s="71">
        <v>0</v>
      </c>
      <c r="I115" s="71">
        <v>1</v>
      </c>
      <c r="J115" s="71">
        <v>0</v>
      </c>
      <c r="K115" s="151">
        <v>0</v>
      </c>
      <c r="L115" s="151">
        <v>0</v>
      </c>
      <c r="M115" s="71">
        <f t="shared" si="37"/>
        <v>1</v>
      </c>
      <c r="N115" s="151">
        <v>1</v>
      </c>
      <c r="O115" s="56">
        <f t="shared" si="33"/>
        <v>233.2</v>
      </c>
      <c r="P115" s="179">
        <v>0</v>
      </c>
      <c r="Q115" s="171">
        <v>0</v>
      </c>
      <c r="R115" s="179">
        <v>233.2</v>
      </c>
      <c r="S115" s="172">
        <v>4290.88</v>
      </c>
      <c r="T115" s="25">
        <f t="shared" si="34"/>
        <v>18.400000000000002</v>
      </c>
      <c r="U115" s="26">
        <f t="shared" si="35"/>
        <v>233.2</v>
      </c>
      <c r="V115" s="15"/>
    </row>
    <row r="116" spans="1:22" ht="17.25" customHeight="1">
      <c r="A116" s="331" t="s">
        <v>92</v>
      </c>
      <c r="B116" s="99"/>
      <c r="C116" s="143" t="s">
        <v>183</v>
      </c>
      <c r="D116" s="76">
        <f t="shared" si="36"/>
        <v>8</v>
      </c>
      <c r="E116" s="81">
        <f aca="true" t="shared" si="41" ref="E116:S116">SUM(E112:E115)</f>
        <v>0</v>
      </c>
      <c r="F116" s="81">
        <f t="shared" si="41"/>
        <v>0</v>
      </c>
      <c r="G116" s="81">
        <f t="shared" si="41"/>
        <v>0</v>
      </c>
      <c r="H116" s="81">
        <f t="shared" si="41"/>
        <v>0</v>
      </c>
      <c r="I116" s="81">
        <f t="shared" si="41"/>
        <v>7</v>
      </c>
      <c r="J116" s="81">
        <f t="shared" si="41"/>
        <v>1</v>
      </c>
      <c r="K116" s="155">
        <f t="shared" si="41"/>
        <v>0</v>
      </c>
      <c r="L116" s="155">
        <f t="shared" si="41"/>
        <v>0</v>
      </c>
      <c r="M116" s="81">
        <f t="shared" si="37"/>
        <v>7</v>
      </c>
      <c r="N116" s="155">
        <f t="shared" si="41"/>
        <v>7</v>
      </c>
      <c r="O116" s="57">
        <f t="shared" si="33"/>
        <v>654.4000000000001</v>
      </c>
      <c r="P116" s="175">
        <f t="shared" si="41"/>
        <v>0</v>
      </c>
      <c r="Q116" s="175">
        <f t="shared" si="41"/>
        <v>0</v>
      </c>
      <c r="R116" s="175">
        <f t="shared" si="41"/>
        <v>654.4000000000001</v>
      </c>
      <c r="S116" s="174">
        <f t="shared" si="41"/>
        <v>19426.579999999998</v>
      </c>
      <c r="T116" s="27">
        <f t="shared" si="34"/>
        <v>29.686094132029332</v>
      </c>
      <c r="U116" s="28">
        <f t="shared" si="35"/>
        <v>93.4857142857143</v>
      </c>
      <c r="V116" s="15"/>
    </row>
    <row r="117" spans="1:22" ht="17.25" customHeight="1">
      <c r="A117" s="332"/>
      <c r="B117" s="95"/>
      <c r="C117" s="241" t="s">
        <v>93</v>
      </c>
      <c r="D117" s="252">
        <f t="shared" si="36"/>
        <v>3</v>
      </c>
      <c r="E117" s="70">
        <v>0</v>
      </c>
      <c r="F117" s="70">
        <v>0</v>
      </c>
      <c r="G117" s="70">
        <v>0</v>
      </c>
      <c r="H117" s="70">
        <v>0</v>
      </c>
      <c r="I117" s="70">
        <v>2</v>
      </c>
      <c r="J117" s="249">
        <v>1</v>
      </c>
      <c r="K117" s="74">
        <v>0</v>
      </c>
      <c r="L117" s="74">
        <v>0</v>
      </c>
      <c r="M117" s="70">
        <f t="shared" si="37"/>
        <v>2</v>
      </c>
      <c r="N117" s="74">
        <v>1</v>
      </c>
      <c r="O117" s="55">
        <f t="shared" si="33"/>
        <v>281.25</v>
      </c>
      <c r="P117" s="58">
        <v>0</v>
      </c>
      <c r="Q117" s="169">
        <v>0</v>
      </c>
      <c r="R117" s="58">
        <v>281.25</v>
      </c>
      <c r="S117" s="170">
        <v>8943.75</v>
      </c>
      <c r="T117" s="23">
        <f t="shared" si="34"/>
        <v>31.8</v>
      </c>
      <c r="U117" s="24">
        <f t="shared" si="35"/>
        <v>281.25</v>
      </c>
      <c r="V117" s="15"/>
    </row>
    <row r="118" spans="1:22" ht="17.25" customHeight="1">
      <c r="A118" s="95"/>
      <c r="B118" s="331" t="s">
        <v>94</v>
      </c>
      <c r="C118" s="241" t="s">
        <v>95</v>
      </c>
      <c r="D118" s="86">
        <f t="shared" si="36"/>
        <v>3</v>
      </c>
      <c r="E118" s="70">
        <v>0</v>
      </c>
      <c r="F118" s="70">
        <v>0</v>
      </c>
      <c r="G118" s="70">
        <v>0</v>
      </c>
      <c r="H118" s="70">
        <v>0</v>
      </c>
      <c r="I118" s="70">
        <v>2</v>
      </c>
      <c r="J118" s="70">
        <v>1</v>
      </c>
      <c r="K118" s="74">
        <v>0</v>
      </c>
      <c r="L118" s="74">
        <v>0</v>
      </c>
      <c r="M118" s="70">
        <f t="shared" si="37"/>
        <v>2</v>
      </c>
      <c r="N118" s="74">
        <v>2</v>
      </c>
      <c r="O118" s="55">
        <f t="shared" si="33"/>
        <v>59.12</v>
      </c>
      <c r="P118" s="58">
        <v>0</v>
      </c>
      <c r="Q118" s="169">
        <v>0</v>
      </c>
      <c r="R118" s="58">
        <v>59.12</v>
      </c>
      <c r="S118" s="170">
        <v>1759.56</v>
      </c>
      <c r="T118" s="23">
        <f t="shared" si="34"/>
        <v>29.76251691474966</v>
      </c>
      <c r="U118" s="24">
        <f t="shared" si="35"/>
        <v>29.56</v>
      </c>
      <c r="V118" s="1"/>
    </row>
    <row r="119" spans="1:22" ht="17.25" customHeight="1">
      <c r="A119" s="95"/>
      <c r="B119" s="326"/>
      <c r="C119" s="239" t="s">
        <v>96</v>
      </c>
      <c r="D119" s="87">
        <f t="shared" si="36"/>
        <v>1</v>
      </c>
      <c r="E119" s="71">
        <v>0</v>
      </c>
      <c r="F119" s="71">
        <v>0</v>
      </c>
      <c r="G119" s="71">
        <v>0</v>
      </c>
      <c r="H119" s="71">
        <v>0</v>
      </c>
      <c r="I119" s="71">
        <v>1</v>
      </c>
      <c r="J119" s="71">
        <v>0</v>
      </c>
      <c r="K119" s="151">
        <v>0</v>
      </c>
      <c r="L119" s="151">
        <v>0</v>
      </c>
      <c r="M119" s="71">
        <f t="shared" si="37"/>
        <v>1</v>
      </c>
      <c r="N119" s="151">
        <v>1</v>
      </c>
      <c r="O119" s="56">
        <f t="shared" si="33"/>
        <v>248.6</v>
      </c>
      <c r="P119" s="179">
        <v>0</v>
      </c>
      <c r="Q119" s="171">
        <v>0</v>
      </c>
      <c r="R119" s="179">
        <v>248.6</v>
      </c>
      <c r="S119" s="172">
        <v>8949.6</v>
      </c>
      <c r="T119" s="25">
        <f t="shared" si="34"/>
        <v>36</v>
      </c>
      <c r="U119" s="26">
        <f t="shared" si="35"/>
        <v>248.6</v>
      </c>
      <c r="V119" s="15"/>
    </row>
    <row r="120" spans="1:22" ht="17.25" customHeight="1">
      <c r="A120" s="95"/>
      <c r="B120" s="99"/>
      <c r="C120" s="143" t="s">
        <v>183</v>
      </c>
      <c r="D120" s="76">
        <f t="shared" si="36"/>
        <v>7</v>
      </c>
      <c r="E120" s="73">
        <f aca="true" t="shared" si="42" ref="E120:S120">SUM(E117:E119)</f>
        <v>0</v>
      </c>
      <c r="F120" s="73">
        <f t="shared" si="42"/>
        <v>0</v>
      </c>
      <c r="G120" s="73">
        <f t="shared" si="42"/>
        <v>0</v>
      </c>
      <c r="H120" s="73">
        <f t="shared" si="42"/>
        <v>0</v>
      </c>
      <c r="I120" s="73">
        <f t="shared" si="42"/>
        <v>5</v>
      </c>
      <c r="J120" s="73">
        <f t="shared" si="42"/>
        <v>2</v>
      </c>
      <c r="K120" s="152">
        <f t="shared" si="42"/>
        <v>0</v>
      </c>
      <c r="L120" s="152">
        <f t="shared" si="42"/>
        <v>0</v>
      </c>
      <c r="M120" s="73">
        <f t="shared" si="37"/>
        <v>5</v>
      </c>
      <c r="N120" s="152">
        <f t="shared" si="42"/>
        <v>4</v>
      </c>
      <c r="O120" s="57">
        <f t="shared" si="33"/>
        <v>588.97</v>
      </c>
      <c r="P120" s="175">
        <v>0</v>
      </c>
      <c r="Q120" s="173">
        <f t="shared" si="42"/>
        <v>0</v>
      </c>
      <c r="R120" s="175">
        <f>SUM(R117:R119)</f>
        <v>588.97</v>
      </c>
      <c r="S120" s="174">
        <f t="shared" si="42"/>
        <v>19652.91</v>
      </c>
      <c r="T120" s="27">
        <f t="shared" si="34"/>
        <v>33.368270030731615</v>
      </c>
      <c r="U120" s="28">
        <f t="shared" si="35"/>
        <v>147.2425</v>
      </c>
      <c r="V120" s="15"/>
    </row>
    <row r="121" spans="1:22" ht="24.75" customHeight="1" thickBot="1">
      <c r="A121" s="110"/>
      <c r="B121" s="110"/>
      <c r="C121" s="142" t="s">
        <v>202</v>
      </c>
      <c r="D121" s="89">
        <f t="shared" si="36"/>
        <v>15</v>
      </c>
      <c r="E121" s="75">
        <f aca="true" t="shared" si="43" ref="E121:S121">E116+E120</f>
        <v>0</v>
      </c>
      <c r="F121" s="75">
        <f t="shared" si="43"/>
        <v>0</v>
      </c>
      <c r="G121" s="75">
        <f t="shared" si="43"/>
        <v>0</v>
      </c>
      <c r="H121" s="75">
        <f t="shared" si="43"/>
        <v>0</v>
      </c>
      <c r="I121" s="75">
        <f t="shared" si="43"/>
        <v>12</v>
      </c>
      <c r="J121" s="75">
        <f t="shared" si="43"/>
        <v>3</v>
      </c>
      <c r="K121" s="153">
        <f t="shared" si="43"/>
        <v>0</v>
      </c>
      <c r="L121" s="153">
        <f t="shared" si="43"/>
        <v>0</v>
      </c>
      <c r="M121" s="75">
        <f t="shared" si="37"/>
        <v>12</v>
      </c>
      <c r="N121" s="153">
        <f t="shared" si="43"/>
        <v>11</v>
      </c>
      <c r="O121" s="59">
        <f t="shared" si="33"/>
        <v>1243.3700000000001</v>
      </c>
      <c r="P121" s="176">
        <f t="shared" si="43"/>
        <v>0</v>
      </c>
      <c r="Q121" s="177">
        <f t="shared" si="43"/>
        <v>0</v>
      </c>
      <c r="R121" s="176">
        <f t="shared" si="43"/>
        <v>1243.3700000000001</v>
      </c>
      <c r="S121" s="178">
        <f t="shared" si="43"/>
        <v>39079.49</v>
      </c>
      <c r="T121" s="34">
        <f t="shared" si="34"/>
        <v>31.43029830219484</v>
      </c>
      <c r="U121" s="35">
        <f t="shared" si="35"/>
        <v>113.03363636363638</v>
      </c>
      <c r="V121" s="15"/>
    </row>
    <row r="122" spans="1:22" ht="17.25" customHeight="1">
      <c r="A122" s="114"/>
      <c r="B122" s="115" t="s">
        <v>98</v>
      </c>
      <c r="C122" s="247" t="s">
        <v>97</v>
      </c>
      <c r="D122" s="246">
        <f t="shared" si="36"/>
        <v>2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2</v>
      </c>
      <c r="K122" s="156">
        <v>0</v>
      </c>
      <c r="L122" s="156">
        <v>0</v>
      </c>
      <c r="M122" s="82">
        <f t="shared" si="37"/>
        <v>0</v>
      </c>
      <c r="N122" s="156">
        <v>0</v>
      </c>
      <c r="O122" s="61">
        <f t="shared" si="33"/>
        <v>0</v>
      </c>
      <c r="P122" s="215">
        <v>0</v>
      </c>
      <c r="Q122" s="185">
        <v>0</v>
      </c>
      <c r="R122" s="215">
        <v>0</v>
      </c>
      <c r="S122" s="186">
        <v>0</v>
      </c>
      <c r="T122" s="38" t="str">
        <f t="shared" si="34"/>
        <v>-</v>
      </c>
      <c r="U122" s="39" t="str">
        <f t="shared" si="35"/>
        <v>-</v>
      </c>
      <c r="V122" s="15"/>
    </row>
    <row r="123" spans="1:22" ht="17.25" customHeight="1">
      <c r="A123" s="120"/>
      <c r="B123" s="121"/>
      <c r="C123" s="111" t="s">
        <v>205</v>
      </c>
      <c r="D123" s="90">
        <f>D122</f>
        <v>2</v>
      </c>
      <c r="E123" s="78">
        <f aca="true" t="shared" si="44" ref="E123:U123">E122</f>
        <v>0</v>
      </c>
      <c r="F123" s="78">
        <f t="shared" si="44"/>
        <v>0</v>
      </c>
      <c r="G123" s="78">
        <f t="shared" si="44"/>
        <v>0</v>
      </c>
      <c r="H123" s="78">
        <f t="shared" si="44"/>
        <v>0</v>
      </c>
      <c r="I123" s="78">
        <f t="shared" si="44"/>
        <v>0</v>
      </c>
      <c r="J123" s="78">
        <f t="shared" si="44"/>
        <v>2</v>
      </c>
      <c r="K123" s="85">
        <f t="shared" si="44"/>
        <v>0</v>
      </c>
      <c r="L123" s="85">
        <f t="shared" si="44"/>
        <v>0</v>
      </c>
      <c r="M123" s="78">
        <f t="shared" si="44"/>
        <v>0</v>
      </c>
      <c r="N123" s="85">
        <f t="shared" si="44"/>
        <v>0</v>
      </c>
      <c r="O123" s="60">
        <f t="shared" si="44"/>
        <v>0</v>
      </c>
      <c r="P123" s="64">
        <f t="shared" si="44"/>
        <v>0</v>
      </c>
      <c r="Q123" s="181">
        <f t="shared" si="44"/>
        <v>0</v>
      </c>
      <c r="R123" s="64">
        <f t="shared" si="44"/>
        <v>0</v>
      </c>
      <c r="S123" s="182">
        <f t="shared" si="44"/>
        <v>0</v>
      </c>
      <c r="T123" s="36" t="str">
        <f t="shared" si="44"/>
        <v>-</v>
      </c>
      <c r="U123" s="37" t="str">
        <f t="shared" si="44"/>
        <v>-</v>
      </c>
      <c r="V123" s="15"/>
    </row>
    <row r="124" spans="1:22" ht="17.25" customHeight="1">
      <c r="A124" s="112"/>
      <c r="B124" s="116"/>
      <c r="C124" s="241" t="s">
        <v>100</v>
      </c>
      <c r="D124" s="86">
        <f t="shared" si="36"/>
        <v>2</v>
      </c>
      <c r="E124" s="70">
        <v>0</v>
      </c>
      <c r="F124" s="70">
        <v>0</v>
      </c>
      <c r="G124" s="70">
        <v>0</v>
      </c>
      <c r="H124" s="70">
        <v>0</v>
      </c>
      <c r="I124" s="70">
        <v>1</v>
      </c>
      <c r="J124" s="70">
        <v>0</v>
      </c>
      <c r="K124" s="249">
        <v>1</v>
      </c>
      <c r="L124" s="74">
        <v>0</v>
      </c>
      <c r="M124" s="70">
        <f t="shared" si="37"/>
        <v>1</v>
      </c>
      <c r="N124" s="74">
        <v>1</v>
      </c>
      <c r="O124" s="55">
        <f t="shared" si="33"/>
        <v>37</v>
      </c>
      <c r="P124" s="58">
        <v>0</v>
      </c>
      <c r="Q124" s="169">
        <v>0</v>
      </c>
      <c r="R124" s="58">
        <v>37</v>
      </c>
      <c r="S124" s="170">
        <v>1261.7</v>
      </c>
      <c r="T124" s="23">
        <f t="shared" si="34"/>
        <v>34.1</v>
      </c>
      <c r="U124" s="24">
        <f t="shared" si="35"/>
        <v>37</v>
      </c>
      <c r="V124" s="15"/>
    </row>
    <row r="125" spans="1:22" ht="17.25" customHeight="1">
      <c r="A125" s="95"/>
      <c r="B125" s="112"/>
      <c r="C125" s="241" t="s">
        <v>245</v>
      </c>
      <c r="D125" s="86">
        <f>SUM(E125:L125)</f>
        <v>1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1</v>
      </c>
      <c r="K125" s="249">
        <v>0</v>
      </c>
      <c r="L125" s="74">
        <v>0</v>
      </c>
      <c r="M125" s="70">
        <v>0</v>
      </c>
      <c r="N125" s="74">
        <v>0</v>
      </c>
      <c r="O125" s="55">
        <v>0</v>
      </c>
      <c r="P125" s="58">
        <v>0</v>
      </c>
      <c r="Q125" s="169">
        <v>0</v>
      </c>
      <c r="R125" s="58">
        <v>0</v>
      </c>
      <c r="S125" s="170">
        <v>0</v>
      </c>
      <c r="T125" s="23" t="str">
        <f t="shared" si="34"/>
        <v>-</v>
      </c>
      <c r="U125" s="24" t="str">
        <f t="shared" si="35"/>
        <v>-</v>
      </c>
      <c r="V125" s="15"/>
    </row>
    <row r="126" spans="1:22" ht="17.25" customHeight="1">
      <c r="A126" s="95"/>
      <c r="B126" s="105" t="s">
        <v>99</v>
      </c>
      <c r="C126" s="241" t="s">
        <v>244</v>
      </c>
      <c r="D126" s="86">
        <f t="shared" si="36"/>
        <v>1</v>
      </c>
      <c r="E126" s="70">
        <v>0</v>
      </c>
      <c r="F126" s="70">
        <v>0</v>
      </c>
      <c r="G126" s="70">
        <v>0</v>
      </c>
      <c r="H126" s="70">
        <v>0</v>
      </c>
      <c r="I126" s="70">
        <v>1</v>
      </c>
      <c r="J126" s="70">
        <v>0</v>
      </c>
      <c r="K126" s="74">
        <v>0</v>
      </c>
      <c r="L126" s="74">
        <v>0</v>
      </c>
      <c r="M126" s="70">
        <f t="shared" si="37"/>
        <v>1</v>
      </c>
      <c r="N126" s="74">
        <v>1</v>
      </c>
      <c r="O126" s="55">
        <f t="shared" si="33"/>
        <v>73</v>
      </c>
      <c r="P126" s="58">
        <v>0</v>
      </c>
      <c r="Q126" s="169">
        <v>0</v>
      </c>
      <c r="R126" s="58">
        <v>73</v>
      </c>
      <c r="S126" s="170">
        <v>1985.6</v>
      </c>
      <c r="T126" s="23">
        <f t="shared" si="34"/>
        <v>27.2</v>
      </c>
      <c r="U126" s="24">
        <f t="shared" si="35"/>
        <v>73</v>
      </c>
      <c r="V126" s="15"/>
    </row>
    <row r="127" spans="1:22" ht="17.25" customHeight="1">
      <c r="A127" s="329" t="s">
        <v>97</v>
      </c>
      <c r="B127" s="117"/>
      <c r="C127" s="144" t="s">
        <v>183</v>
      </c>
      <c r="D127" s="91">
        <f t="shared" si="36"/>
        <v>4</v>
      </c>
      <c r="E127" s="83">
        <f>SUM(E124:E126)</f>
        <v>0</v>
      </c>
      <c r="F127" s="83">
        <f aca="true" t="shared" si="45" ref="F127:S127">SUM(F124:F126)</f>
        <v>0</v>
      </c>
      <c r="G127" s="83">
        <f t="shared" si="45"/>
        <v>0</v>
      </c>
      <c r="H127" s="83">
        <f t="shared" si="45"/>
        <v>0</v>
      </c>
      <c r="I127" s="83">
        <f t="shared" si="45"/>
        <v>2</v>
      </c>
      <c r="J127" s="83">
        <f t="shared" si="45"/>
        <v>1</v>
      </c>
      <c r="K127" s="157">
        <f t="shared" si="45"/>
        <v>1</v>
      </c>
      <c r="L127" s="157">
        <f t="shared" si="45"/>
        <v>0</v>
      </c>
      <c r="M127" s="83">
        <f t="shared" si="37"/>
        <v>2</v>
      </c>
      <c r="N127" s="157">
        <f t="shared" si="45"/>
        <v>2</v>
      </c>
      <c r="O127" s="62">
        <f t="shared" si="33"/>
        <v>110</v>
      </c>
      <c r="P127" s="187">
        <f t="shared" si="45"/>
        <v>0</v>
      </c>
      <c r="Q127" s="187">
        <f t="shared" si="45"/>
        <v>0</v>
      </c>
      <c r="R127" s="187">
        <f t="shared" si="45"/>
        <v>110</v>
      </c>
      <c r="S127" s="188">
        <f t="shared" si="45"/>
        <v>3247.3</v>
      </c>
      <c r="T127" s="54">
        <f t="shared" si="34"/>
        <v>29.520909090909093</v>
      </c>
      <c r="U127" s="31">
        <f t="shared" si="35"/>
        <v>55</v>
      </c>
      <c r="V127" s="15"/>
    </row>
    <row r="128" spans="1:22" ht="17.25" customHeight="1">
      <c r="A128" s="330"/>
      <c r="B128" s="95"/>
      <c r="C128" s="241" t="s">
        <v>101</v>
      </c>
      <c r="D128" s="86">
        <f t="shared" si="36"/>
        <v>2</v>
      </c>
      <c r="E128" s="70">
        <v>0</v>
      </c>
      <c r="F128" s="70">
        <v>0</v>
      </c>
      <c r="G128" s="70">
        <v>0</v>
      </c>
      <c r="H128" s="70">
        <v>0</v>
      </c>
      <c r="I128" s="70">
        <v>2</v>
      </c>
      <c r="J128" s="70">
        <v>0</v>
      </c>
      <c r="K128" s="74">
        <v>0</v>
      </c>
      <c r="L128" s="74">
        <v>0</v>
      </c>
      <c r="M128" s="70">
        <f t="shared" si="37"/>
        <v>2</v>
      </c>
      <c r="N128" s="74">
        <v>2</v>
      </c>
      <c r="O128" s="55">
        <f t="shared" si="33"/>
        <v>397.8</v>
      </c>
      <c r="P128" s="210">
        <v>0</v>
      </c>
      <c r="Q128" s="169">
        <v>0</v>
      </c>
      <c r="R128" s="210">
        <v>397.8</v>
      </c>
      <c r="S128" s="170">
        <v>10502.82</v>
      </c>
      <c r="T128" s="23">
        <f t="shared" si="34"/>
        <v>26.40226244343891</v>
      </c>
      <c r="U128" s="24">
        <f t="shared" si="35"/>
        <v>198.9</v>
      </c>
      <c r="V128" s="15"/>
    </row>
    <row r="129" spans="1:22" ht="17.25" customHeight="1">
      <c r="A129" s="97"/>
      <c r="B129" s="105" t="s">
        <v>102</v>
      </c>
      <c r="C129" s="239" t="s">
        <v>103</v>
      </c>
      <c r="D129" s="87">
        <f t="shared" si="36"/>
        <v>2</v>
      </c>
      <c r="E129" s="71">
        <v>0</v>
      </c>
      <c r="F129" s="71">
        <v>1</v>
      </c>
      <c r="G129" s="71">
        <v>0</v>
      </c>
      <c r="H129" s="71">
        <v>0</v>
      </c>
      <c r="I129" s="71">
        <v>1</v>
      </c>
      <c r="J129" s="71">
        <v>0</v>
      </c>
      <c r="K129" s="151">
        <v>0</v>
      </c>
      <c r="L129" s="151">
        <v>0</v>
      </c>
      <c r="M129" s="71">
        <f t="shared" si="37"/>
        <v>2</v>
      </c>
      <c r="N129" s="151">
        <v>1</v>
      </c>
      <c r="O129" s="56">
        <f t="shared" si="33"/>
        <v>60</v>
      </c>
      <c r="P129" s="179">
        <v>0</v>
      </c>
      <c r="Q129" s="171">
        <v>0</v>
      </c>
      <c r="R129" s="179">
        <v>60</v>
      </c>
      <c r="S129" s="172">
        <v>948</v>
      </c>
      <c r="T129" s="25">
        <f t="shared" si="34"/>
        <v>15.8</v>
      </c>
      <c r="U129" s="26">
        <f t="shared" si="35"/>
        <v>60</v>
      </c>
      <c r="V129" s="15"/>
    </row>
    <row r="130" spans="1:22" ht="17.25" customHeight="1">
      <c r="A130" s="95"/>
      <c r="B130" s="99"/>
      <c r="C130" s="143" t="s">
        <v>183</v>
      </c>
      <c r="D130" s="76">
        <f t="shared" si="36"/>
        <v>4</v>
      </c>
      <c r="E130" s="73">
        <f aca="true" t="shared" si="46" ref="E130:S130">E128+E129</f>
        <v>0</v>
      </c>
      <c r="F130" s="73">
        <f t="shared" si="46"/>
        <v>1</v>
      </c>
      <c r="G130" s="73">
        <f t="shared" si="46"/>
        <v>0</v>
      </c>
      <c r="H130" s="73">
        <f t="shared" si="46"/>
        <v>0</v>
      </c>
      <c r="I130" s="73">
        <f t="shared" si="46"/>
        <v>3</v>
      </c>
      <c r="J130" s="73">
        <f t="shared" si="46"/>
        <v>0</v>
      </c>
      <c r="K130" s="152">
        <f t="shared" si="46"/>
        <v>0</v>
      </c>
      <c r="L130" s="152">
        <f t="shared" si="46"/>
        <v>0</v>
      </c>
      <c r="M130" s="73">
        <f t="shared" si="37"/>
        <v>4</v>
      </c>
      <c r="N130" s="152">
        <f t="shared" si="46"/>
        <v>3</v>
      </c>
      <c r="O130" s="57">
        <f t="shared" si="33"/>
        <v>457.8</v>
      </c>
      <c r="P130" s="175">
        <f>SUM(P128:P129)</f>
        <v>0</v>
      </c>
      <c r="Q130" s="173">
        <f t="shared" si="46"/>
        <v>0</v>
      </c>
      <c r="R130" s="175">
        <f>SUM(R128:R129)</f>
        <v>457.8</v>
      </c>
      <c r="S130" s="174">
        <f t="shared" si="46"/>
        <v>11450.82</v>
      </c>
      <c r="T130" s="27">
        <f t="shared" si="34"/>
        <v>25.012712975098296</v>
      </c>
      <c r="U130" s="28">
        <f t="shared" si="35"/>
        <v>152.6</v>
      </c>
      <c r="V130" s="15"/>
    </row>
    <row r="131" spans="1:22" ht="17.25" customHeight="1">
      <c r="A131" s="95"/>
      <c r="B131" s="99"/>
      <c r="C131" s="111" t="s">
        <v>169</v>
      </c>
      <c r="D131" s="76">
        <f t="shared" si="36"/>
        <v>8</v>
      </c>
      <c r="E131" s="73">
        <f>SUM(E127,E130)</f>
        <v>0</v>
      </c>
      <c r="F131" s="73">
        <f>SUM(F127,F130)</f>
        <v>1</v>
      </c>
      <c r="G131" s="73">
        <f>SUM(G127,G130)</f>
        <v>0</v>
      </c>
      <c r="H131" s="73">
        <f aca="true" t="shared" si="47" ref="H131:S131">SUM(H127,H130)</f>
        <v>0</v>
      </c>
      <c r="I131" s="73">
        <f t="shared" si="47"/>
        <v>5</v>
      </c>
      <c r="J131" s="73">
        <f t="shared" si="47"/>
        <v>1</v>
      </c>
      <c r="K131" s="152">
        <f t="shared" si="47"/>
        <v>1</v>
      </c>
      <c r="L131" s="152">
        <f t="shared" si="47"/>
        <v>0</v>
      </c>
      <c r="M131" s="73">
        <f t="shared" si="37"/>
        <v>6</v>
      </c>
      <c r="N131" s="152">
        <f t="shared" si="47"/>
        <v>5</v>
      </c>
      <c r="O131" s="52">
        <f t="shared" si="33"/>
        <v>567.8</v>
      </c>
      <c r="P131" s="173">
        <f t="shared" si="47"/>
        <v>0</v>
      </c>
      <c r="Q131" s="173">
        <f t="shared" si="47"/>
        <v>0</v>
      </c>
      <c r="R131" s="173">
        <f t="shared" si="47"/>
        <v>567.8</v>
      </c>
      <c r="S131" s="180">
        <f t="shared" si="47"/>
        <v>14698.119999999999</v>
      </c>
      <c r="T131" s="27">
        <f t="shared" si="34"/>
        <v>25.886086650228954</v>
      </c>
      <c r="U131" s="27">
        <f t="shared" si="35"/>
        <v>113.55999999999999</v>
      </c>
      <c r="V131" s="15"/>
    </row>
    <row r="132" spans="1:22" ht="17.25" customHeight="1" thickBot="1">
      <c r="A132" s="118"/>
      <c r="B132" s="110"/>
      <c r="C132" s="142" t="s">
        <v>202</v>
      </c>
      <c r="D132" s="89">
        <f t="shared" si="36"/>
        <v>10</v>
      </c>
      <c r="E132" s="80">
        <f>SUM(E123,E131)</f>
        <v>0</v>
      </c>
      <c r="F132" s="80">
        <f aca="true" t="shared" si="48" ref="F132:S132">SUM(F123,F131)</f>
        <v>1</v>
      </c>
      <c r="G132" s="80">
        <f t="shared" si="48"/>
        <v>0</v>
      </c>
      <c r="H132" s="80">
        <f t="shared" si="48"/>
        <v>0</v>
      </c>
      <c r="I132" s="80">
        <f t="shared" si="48"/>
        <v>5</v>
      </c>
      <c r="J132" s="80">
        <f t="shared" si="48"/>
        <v>3</v>
      </c>
      <c r="K132" s="154">
        <f t="shared" si="48"/>
        <v>1</v>
      </c>
      <c r="L132" s="154">
        <f t="shared" si="48"/>
        <v>0</v>
      </c>
      <c r="M132" s="80">
        <f t="shared" si="48"/>
        <v>6</v>
      </c>
      <c r="N132" s="154">
        <f t="shared" si="48"/>
        <v>5</v>
      </c>
      <c r="O132" s="40">
        <f t="shared" si="48"/>
        <v>567.8</v>
      </c>
      <c r="P132" s="183">
        <f t="shared" si="48"/>
        <v>0</v>
      </c>
      <c r="Q132" s="183">
        <f t="shared" si="48"/>
        <v>0</v>
      </c>
      <c r="R132" s="183">
        <f t="shared" si="48"/>
        <v>567.8</v>
      </c>
      <c r="S132" s="184">
        <f t="shared" si="48"/>
        <v>14698.119999999999</v>
      </c>
      <c r="T132" s="66">
        <f>IF(O132=0,"-",S132/O132)</f>
        <v>25.886086650228954</v>
      </c>
      <c r="U132" s="67">
        <f>IF(O132=0,"-",O132/N132)</f>
        <v>113.55999999999999</v>
      </c>
      <c r="V132" s="15"/>
    </row>
    <row r="133" spans="1:22" ht="17.25" customHeight="1">
      <c r="A133" s="95"/>
      <c r="B133" s="95"/>
      <c r="C133" s="241" t="s">
        <v>104</v>
      </c>
      <c r="D133" s="86">
        <f t="shared" si="36"/>
        <v>1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1</v>
      </c>
      <c r="K133" s="74">
        <v>0</v>
      </c>
      <c r="L133" s="74">
        <v>0</v>
      </c>
      <c r="M133" s="70">
        <f t="shared" si="37"/>
        <v>0</v>
      </c>
      <c r="N133" s="74">
        <v>0</v>
      </c>
      <c r="O133" s="55">
        <f t="shared" si="33"/>
        <v>0</v>
      </c>
      <c r="P133" s="58">
        <v>0</v>
      </c>
      <c r="Q133" s="169">
        <v>0</v>
      </c>
      <c r="R133" s="58">
        <v>0</v>
      </c>
      <c r="S133" s="170">
        <v>0</v>
      </c>
      <c r="T133" s="23" t="str">
        <f t="shared" si="34"/>
        <v>-</v>
      </c>
      <c r="U133" s="24" t="str">
        <f t="shared" si="35"/>
        <v>-</v>
      </c>
      <c r="V133" s="15"/>
    </row>
    <row r="134" spans="1:22" ht="17.25" customHeight="1">
      <c r="A134" s="120"/>
      <c r="B134" s="120"/>
      <c r="C134" s="242" t="s">
        <v>190</v>
      </c>
      <c r="D134" s="86">
        <f t="shared" si="36"/>
        <v>1</v>
      </c>
      <c r="E134" s="70">
        <v>1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4">
        <v>0</v>
      </c>
      <c r="L134" s="74">
        <v>0</v>
      </c>
      <c r="M134" s="70">
        <f t="shared" si="37"/>
        <v>1</v>
      </c>
      <c r="N134" s="74">
        <v>1</v>
      </c>
      <c r="O134" s="55">
        <f t="shared" si="33"/>
        <v>22.8</v>
      </c>
      <c r="P134" s="58">
        <v>22.8</v>
      </c>
      <c r="Q134" s="169">
        <v>0</v>
      </c>
      <c r="R134" s="58">
        <v>0</v>
      </c>
      <c r="S134" s="248">
        <v>314.64</v>
      </c>
      <c r="T134" s="23">
        <f t="shared" si="34"/>
        <v>13.799999999999999</v>
      </c>
      <c r="U134" s="24">
        <f t="shared" si="35"/>
        <v>22.8</v>
      </c>
      <c r="V134" s="15"/>
    </row>
    <row r="135" spans="1:22" ht="17.25" customHeight="1">
      <c r="A135" s="95"/>
      <c r="B135" s="120"/>
      <c r="C135" s="242" t="s">
        <v>191</v>
      </c>
      <c r="D135" s="86">
        <f t="shared" si="36"/>
        <v>2</v>
      </c>
      <c r="E135" s="70">
        <v>0</v>
      </c>
      <c r="F135" s="70">
        <v>0</v>
      </c>
      <c r="G135" s="70">
        <v>0</v>
      </c>
      <c r="H135" s="70">
        <v>1</v>
      </c>
      <c r="I135" s="70">
        <v>1</v>
      </c>
      <c r="J135" s="70">
        <v>0</v>
      </c>
      <c r="K135" s="74">
        <v>0</v>
      </c>
      <c r="L135" s="74">
        <v>0</v>
      </c>
      <c r="M135" s="70">
        <f t="shared" si="37"/>
        <v>2</v>
      </c>
      <c r="N135" s="74">
        <v>1</v>
      </c>
      <c r="O135" s="55">
        <f t="shared" si="33"/>
        <v>28.5</v>
      </c>
      <c r="P135" s="58">
        <v>0</v>
      </c>
      <c r="Q135" s="169">
        <v>0</v>
      </c>
      <c r="R135" s="58">
        <v>28.5</v>
      </c>
      <c r="S135" s="248">
        <v>826.5</v>
      </c>
      <c r="T135" s="23">
        <f t="shared" si="34"/>
        <v>29</v>
      </c>
      <c r="U135" s="24">
        <f t="shared" si="35"/>
        <v>28.5</v>
      </c>
      <c r="V135" s="15"/>
    </row>
    <row r="136" spans="1:22" ht="17.25" customHeight="1">
      <c r="A136" s="120" t="s">
        <v>243</v>
      </c>
      <c r="B136" s="105"/>
      <c r="C136" s="241" t="s">
        <v>208</v>
      </c>
      <c r="D136" s="86">
        <f>SUM(E136:L136)</f>
        <v>1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1</v>
      </c>
      <c r="K136" s="74">
        <v>0</v>
      </c>
      <c r="L136" s="74">
        <v>0</v>
      </c>
      <c r="M136" s="70">
        <f t="shared" si="37"/>
        <v>0</v>
      </c>
      <c r="N136" s="74">
        <v>1</v>
      </c>
      <c r="O136" s="55">
        <f>IF(AND(P136=0,Q136=0,R136=0),0,SUM(P136:R136))</f>
        <v>281.8</v>
      </c>
      <c r="P136" s="58">
        <v>0</v>
      </c>
      <c r="Q136" s="169">
        <v>0</v>
      </c>
      <c r="R136" s="58">
        <v>281.8</v>
      </c>
      <c r="S136" s="248">
        <v>7467.7</v>
      </c>
      <c r="T136" s="23">
        <f t="shared" si="34"/>
        <v>26.5</v>
      </c>
      <c r="U136" s="24">
        <f>IF(O136=0,"-",O136/N136)</f>
        <v>281.8</v>
      </c>
      <c r="V136" s="15"/>
    </row>
    <row r="137" spans="1:22" s="22" customFormat="1" ht="17.25" customHeight="1">
      <c r="A137" s="101" t="s">
        <v>251</v>
      </c>
      <c r="B137" s="101" t="s">
        <v>252</v>
      </c>
      <c r="C137" s="241" t="s">
        <v>105</v>
      </c>
      <c r="D137" s="88">
        <f t="shared" si="36"/>
        <v>5</v>
      </c>
      <c r="E137" s="74">
        <v>0</v>
      </c>
      <c r="F137" s="74">
        <v>0</v>
      </c>
      <c r="G137" s="74">
        <v>0</v>
      </c>
      <c r="H137" s="74">
        <v>1</v>
      </c>
      <c r="I137" s="74">
        <v>2</v>
      </c>
      <c r="J137" s="74">
        <v>2</v>
      </c>
      <c r="K137" s="74">
        <v>0</v>
      </c>
      <c r="L137" s="74">
        <v>0</v>
      </c>
      <c r="M137" s="74">
        <f aca="true" t="shared" si="49" ref="M137:M213">SUM(E137:I137)</f>
        <v>3</v>
      </c>
      <c r="N137" s="74">
        <v>2</v>
      </c>
      <c r="O137" s="58">
        <f t="shared" si="33"/>
        <v>41.1</v>
      </c>
      <c r="P137" s="58">
        <v>0</v>
      </c>
      <c r="Q137" s="169">
        <v>7.1</v>
      </c>
      <c r="R137" s="58">
        <v>34</v>
      </c>
      <c r="S137" s="170">
        <v>252</v>
      </c>
      <c r="T137" s="32">
        <f aca="true" t="shared" si="50" ref="T137:T212">IF(O137=0,"-",S137/O137)</f>
        <v>6.131386861313868</v>
      </c>
      <c r="U137" s="33">
        <f aca="true" t="shared" si="51" ref="U137:U212">IF(O137=0,"-",O137/N137)</f>
        <v>20.55</v>
      </c>
      <c r="V137" s="21"/>
    </row>
    <row r="138" spans="1:22" ht="17.25" customHeight="1">
      <c r="A138" s="95"/>
      <c r="B138" s="95"/>
      <c r="C138" s="241" t="s">
        <v>106</v>
      </c>
      <c r="D138" s="86">
        <f aca="true" t="shared" si="52" ref="D138:D213">SUM(E138:L138)</f>
        <v>3</v>
      </c>
      <c r="E138" s="70">
        <v>2</v>
      </c>
      <c r="F138" s="70">
        <v>0</v>
      </c>
      <c r="G138" s="70">
        <v>0</v>
      </c>
      <c r="H138" s="70">
        <v>0</v>
      </c>
      <c r="I138" s="70">
        <v>1</v>
      </c>
      <c r="J138" s="70">
        <v>0</v>
      </c>
      <c r="K138" s="74">
        <v>0</v>
      </c>
      <c r="L138" s="74">
        <v>0</v>
      </c>
      <c r="M138" s="70">
        <f t="shared" si="49"/>
        <v>3</v>
      </c>
      <c r="N138" s="74">
        <v>3</v>
      </c>
      <c r="O138" s="55">
        <f t="shared" si="33"/>
        <v>6.2</v>
      </c>
      <c r="P138" s="58">
        <v>5.7</v>
      </c>
      <c r="Q138" s="169">
        <v>0</v>
      </c>
      <c r="R138" s="58">
        <v>0.5</v>
      </c>
      <c r="S138" s="170">
        <v>364.7</v>
      </c>
      <c r="T138" s="23">
        <f t="shared" si="50"/>
        <v>58.82258064516129</v>
      </c>
      <c r="U138" s="24">
        <f t="shared" si="51"/>
        <v>2.066666666666667</v>
      </c>
      <c r="V138" s="15"/>
    </row>
    <row r="139" spans="1:22" ht="17.25" customHeight="1">
      <c r="A139" s="120" t="s">
        <v>243</v>
      </c>
      <c r="B139" s="120" t="s">
        <v>243</v>
      </c>
      <c r="C139" s="242" t="s">
        <v>186</v>
      </c>
      <c r="D139" s="86">
        <f t="shared" si="52"/>
        <v>1</v>
      </c>
      <c r="E139" s="70">
        <v>0</v>
      </c>
      <c r="F139" s="70">
        <v>0</v>
      </c>
      <c r="G139" s="70">
        <v>0</v>
      </c>
      <c r="H139" s="70">
        <v>0</v>
      </c>
      <c r="I139" s="70">
        <v>1</v>
      </c>
      <c r="J139" s="70">
        <v>0</v>
      </c>
      <c r="K139" s="74">
        <v>0</v>
      </c>
      <c r="L139" s="74">
        <v>0</v>
      </c>
      <c r="M139" s="70">
        <f t="shared" si="49"/>
        <v>1</v>
      </c>
      <c r="N139" s="74">
        <v>1</v>
      </c>
      <c r="O139" s="55">
        <f t="shared" si="33"/>
        <v>113.4</v>
      </c>
      <c r="P139" s="58">
        <v>0</v>
      </c>
      <c r="Q139" s="169">
        <v>0</v>
      </c>
      <c r="R139" s="58">
        <v>113.4</v>
      </c>
      <c r="S139" s="170">
        <v>4762.8</v>
      </c>
      <c r="T139" s="23">
        <f t="shared" si="50"/>
        <v>42</v>
      </c>
      <c r="U139" s="24">
        <f t="shared" si="51"/>
        <v>113.4</v>
      </c>
      <c r="V139" s="15"/>
    </row>
    <row r="140" spans="1:22" ht="17.25" customHeight="1">
      <c r="A140" s="163"/>
      <c r="B140" s="163"/>
      <c r="C140" s="241" t="s">
        <v>107</v>
      </c>
      <c r="D140" s="86">
        <f t="shared" si="52"/>
        <v>1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4">
        <v>1</v>
      </c>
      <c r="L140" s="74">
        <v>0</v>
      </c>
      <c r="M140" s="70">
        <f t="shared" si="49"/>
        <v>0</v>
      </c>
      <c r="N140" s="74">
        <v>0</v>
      </c>
      <c r="O140" s="55">
        <f t="shared" si="33"/>
        <v>0</v>
      </c>
      <c r="P140" s="58">
        <v>0</v>
      </c>
      <c r="Q140" s="169">
        <v>0</v>
      </c>
      <c r="R140" s="58">
        <v>0</v>
      </c>
      <c r="S140" s="170">
        <v>0</v>
      </c>
      <c r="T140" s="23" t="str">
        <f t="shared" si="50"/>
        <v>-</v>
      </c>
      <c r="U140" s="24" t="str">
        <f t="shared" si="51"/>
        <v>-</v>
      </c>
      <c r="V140" s="15"/>
    </row>
    <row r="141" spans="1:22" ht="17.25" customHeight="1">
      <c r="A141" s="105"/>
      <c r="B141" s="105"/>
      <c r="C141" s="241" t="s">
        <v>108</v>
      </c>
      <c r="D141" s="86">
        <f t="shared" si="52"/>
        <v>1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4">
        <v>1</v>
      </c>
      <c r="L141" s="74">
        <v>0</v>
      </c>
      <c r="M141" s="70">
        <f t="shared" si="49"/>
        <v>0</v>
      </c>
      <c r="N141" s="74">
        <v>0</v>
      </c>
      <c r="O141" s="55">
        <f t="shared" si="33"/>
        <v>0</v>
      </c>
      <c r="P141" s="58">
        <v>0</v>
      </c>
      <c r="Q141" s="169">
        <v>0</v>
      </c>
      <c r="R141" s="58">
        <v>0</v>
      </c>
      <c r="S141" s="170">
        <v>0</v>
      </c>
      <c r="T141" s="23" t="str">
        <f t="shared" si="50"/>
        <v>-</v>
      </c>
      <c r="U141" s="24" t="str">
        <f t="shared" si="51"/>
        <v>-</v>
      </c>
      <c r="V141" s="15"/>
    </row>
    <row r="142" spans="1:22" ht="17.25" customHeight="1" thickBot="1">
      <c r="A142" s="97"/>
      <c r="B142" s="105"/>
      <c r="C142" s="241" t="s">
        <v>109</v>
      </c>
      <c r="D142" s="86">
        <f t="shared" si="52"/>
        <v>1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4">
        <v>0</v>
      </c>
      <c r="L142" s="74">
        <v>1</v>
      </c>
      <c r="M142" s="70">
        <f t="shared" si="49"/>
        <v>0</v>
      </c>
      <c r="N142" s="74">
        <v>0</v>
      </c>
      <c r="O142" s="55">
        <f t="shared" si="33"/>
        <v>0</v>
      </c>
      <c r="P142" s="58">
        <v>0</v>
      </c>
      <c r="Q142" s="169">
        <v>0</v>
      </c>
      <c r="R142" s="58">
        <v>0</v>
      </c>
      <c r="S142" s="170">
        <v>0</v>
      </c>
      <c r="T142" s="23" t="str">
        <f t="shared" si="50"/>
        <v>-</v>
      </c>
      <c r="U142" s="24" t="str">
        <f t="shared" si="51"/>
        <v>-</v>
      </c>
      <c r="V142" s="15"/>
    </row>
    <row r="143" spans="1:22" ht="17.25" customHeight="1" thickTop="1">
      <c r="A143" s="97"/>
      <c r="B143" s="95"/>
      <c r="C143" s="256" t="s">
        <v>110</v>
      </c>
      <c r="D143" s="86">
        <f>SUM(E143:L143)</f>
        <v>3</v>
      </c>
      <c r="E143" s="70">
        <v>0</v>
      </c>
      <c r="F143" s="70">
        <v>0</v>
      </c>
      <c r="G143" s="70">
        <v>1</v>
      </c>
      <c r="H143" s="70">
        <v>0</v>
      </c>
      <c r="I143" s="70">
        <v>1</v>
      </c>
      <c r="J143" s="70">
        <v>0</v>
      </c>
      <c r="K143" s="74">
        <v>0</v>
      </c>
      <c r="L143" s="74">
        <v>1</v>
      </c>
      <c r="M143" s="70">
        <f t="shared" si="49"/>
        <v>2</v>
      </c>
      <c r="N143" s="74">
        <v>2</v>
      </c>
      <c r="O143" s="55">
        <f t="shared" si="33"/>
        <v>36.5</v>
      </c>
      <c r="P143" s="58">
        <v>8.5</v>
      </c>
      <c r="Q143" s="169">
        <v>0</v>
      </c>
      <c r="R143" s="58">
        <v>28</v>
      </c>
      <c r="S143" s="170">
        <v>934</v>
      </c>
      <c r="T143" s="23">
        <f t="shared" si="50"/>
        <v>25.589041095890412</v>
      </c>
      <c r="U143" s="24">
        <f t="shared" si="51"/>
        <v>18.25</v>
      </c>
      <c r="V143" s="15"/>
    </row>
    <row r="144" spans="1:22" ht="17.25" customHeight="1">
      <c r="A144" s="97"/>
      <c r="B144" s="105"/>
      <c r="C144" s="241" t="s">
        <v>111</v>
      </c>
      <c r="D144" s="86">
        <f t="shared" si="52"/>
        <v>2</v>
      </c>
      <c r="E144" s="70">
        <v>0</v>
      </c>
      <c r="F144" s="70">
        <v>0</v>
      </c>
      <c r="G144" s="70">
        <v>1</v>
      </c>
      <c r="H144" s="70">
        <v>0</v>
      </c>
      <c r="I144" s="70">
        <v>1</v>
      </c>
      <c r="J144" s="70">
        <v>0</v>
      </c>
      <c r="K144" s="74">
        <v>0</v>
      </c>
      <c r="L144" s="74">
        <v>0</v>
      </c>
      <c r="M144" s="70">
        <f t="shared" si="49"/>
        <v>2</v>
      </c>
      <c r="N144" s="74">
        <v>2</v>
      </c>
      <c r="O144" s="55">
        <f aca="true" t="shared" si="53" ref="O144:O213">IF(AND(P144=0,Q144=0,R144=0),0,SUM(P144:R144))</f>
        <v>18.3</v>
      </c>
      <c r="P144" s="58">
        <v>4.8</v>
      </c>
      <c r="Q144" s="169">
        <v>0</v>
      </c>
      <c r="R144" s="58">
        <v>13.5</v>
      </c>
      <c r="S144" s="170">
        <v>262.5</v>
      </c>
      <c r="T144" s="23">
        <f t="shared" si="50"/>
        <v>14.344262295081966</v>
      </c>
      <c r="U144" s="24">
        <f t="shared" si="51"/>
        <v>9.15</v>
      </c>
      <c r="V144" s="15"/>
    </row>
    <row r="145" spans="1:22" ht="17.25" customHeight="1">
      <c r="A145" s="95"/>
      <c r="B145" s="95"/>
      <c r="C145" s="241" t="s">
        <v>112</v>
      </c>
      <c r="D145" s="86">
        <f t="shared" si="52"/>
        <v>1</v>
      </c>
      <c r="E145" s="70">
        <v>0</v>
      </c>
      <c r="F145" s="70">
        <v>0</v>
      </c>
      <c r="G145" s="70">
        <v>1</v>
      </c>
      <c r="H145" s="70">
        <v>0</v>
      </c>
      <c r="I145" s="70">
        <v>0</v>
      </c>
      <c r="J145" s="70">
        <v>0</v>
      </c>
      <c r="K145" s="74">
        <v>0</v>
      </c>
      <c r="L145" s="74">
        <v>0</v>
      </c>
      <c r="M145" s="70">
        <f t="shared" si="49"/>
        <v>1</v>
      </c>
      <c r="N145" s="74">
        <v>1</v>
      </c>
      <c r="O145" s="55">
        <f t="shared" si="53"/>
        <v>1</v>
      </c>
      <c r="P145" s="58">
        <v>1</v>
      </c>
      <c r="Q145" s="169">
        <v>0</v>
      </c>
      <c r="R145" s="58">
        <v>0</v>
      </c>
      <c r="S145" s="170">
        <v>13</v>
      </c>
      <c r="T145" s="23">
        <f t="shared" si="50"/>
        <v>13</v>
      </c>
      <c r="U145" s="24">
        <f t="shared" si="51"/>
        <v>1</v>
      </c>
      <c r="V145" s="15"/>
    </row>
    <row r="146" spans="1:22" ht="17.25" customHeight="1">
      <c r="A146" s="95"/>
      <c r="B146" s="95"/>
      <c r="C146" s="242" t="s">
        <v>209</v>
      </c>
      <c r="D146" s="86">
        <f t="shared" si="52"/>
        <v>2</v>
      </c>
      <c r="E146" s="70">
        <v>0</v>
      </c>
      <c r="F146" s="70">
        <v>1</v>
      </c>
      <c r="G146" s="70">
        <v>0</v>
      </c>
      <c r="H146" s="70">
        <v>0</v>
      </c>
      <c r="I146" s="70">
        <v>1</v>
      </c>
      <c r="J146" s="70">
        <v>0</v>
      </c>
      <c r="K146" s="74">
        <v>0</v>
      </c>
      <c r="L146" s="74">
        <v>0</v>
      </c>
      <c r="M146" s="70">
        <f t="shared" si="49"/>
        <v>2</v>
      </c>
      <c r="N146" s="74">
        <v>1</v>
      </c>
      <c r="O146" s="55">
        <f t="shared" si="53"/>
        <v>167.7</v>
      </c>
      <c r="P146" s="58">
        <v>0</v>
      </c>
      <c r="Q146" s="169">
        <v>0</v>
      </c>
      <c r="R146" s="58">
        <v>167.7</v>
      </c>
      <c r="S146" s="170">
        <v>4444.05</v>
      </c>
      <c r="T146" s="23">
        <f t="shared" si="50"/>
        <v>26.500000000000004</v>
      </c>
      <c r="U146" s="24">
        <f t="shared" si="51"/>
        <v>167.7</v>
      </c>
      <c r="V146" s="15"/>
    </row>
    <row r="147" spans="1:22" ht="17.25" customHeight="1">
      <c r="A147" s="95"/>
      <c r="B147" s="95"/>
      <c r="C147" s="241" t="s">
        <v>241</v>
      </c>
      <c r="D147" s="86">
        <f t="shared" si="52"/>
        <v>1</v>
      </c>
      <c r="E147" s="70">
        <v>0</v>
      </c>
      <c r="F147" s="70">
        <v>0</v>
      </c>
      <c r="G147" s="70">
        <v>0</v>
      </c>
      <c r="H147" s="70">
        <v>0</v>
      </c>
      <c r="I147" s="70">
        <v>1</v>
      </c>
      <c r="J147" s="70">
        <v>0</v>
      </c>
      <c r="K147" s="74">
        <v>0</v>
      </c>
      <c r="L147" s="74">
        <v>0</v>
      </c>
      <c r="M147" s="70">
        <f>SUM(E147:L147)</f>
        <v>1</v>
      </c>
      <c r="N147" s="74">
        <v>1</v>
      </c>
      <c r="O147" s="55">
        <f t="shared" si="53"/>
        <v>99.6</v>
      </c>
      <c r="P147" s="58">
        <v>0</v>
      </c>
      <c r="Q147" s="169">
        <v>0</v>
      </c>
      <c r="R147" s="58">
        <v>99.6</v>
      </c>
      <c r="S147" s="170">
        <v>1250.7</v>
      </c>
      <c r="T147" s="23">
        <f>IF(O147=0,"-",S147/O147)</f>
        <v>12.557228915662652</v>
      </c>
      <c r="U147" s="24">
        <f>IF(O147=0,"-",O147/N147)</f>
        <v>99.6</v>
      </c>
      <c r="V147" s="15"/>
    </row>
    <row r="148" spans="1:22" ht="17.25" customHeight="1">
      <c r="A148" s="95"/>
      <c r="B148" s="120"/>
      <c r="C148" s="242" t="s">
        <v>233</v>
      </c>
      <c r="D148" s="86">
        <f t="shared" si="52"/>
        <v>1</v>
      </c>
      <c r="E148" s="70">
        <v>0</v>
      </c>
      <c r="F148" s="70">
        <v>0</v>
      </c>
      <c r="G148" s="70">
        <v>0</v>
      </c>
      <c r="H148" s="70">
        <v>0</v>
      </c>
      <c r="I148" s="70">
        <v>1</v>
      </c>
      <c r="J148" s="70">
        <v>0</v>
      </c>
      <c r="K148" s="74">
        <v>0</v>
      </c>
      <c r="L148" s="74">
        <v>0</v>
      </c>
      <c r="M148" s="70">
        <f t="shared" si="49"/>
        <v>1</v>
      </c>
      <c r="N148" s="74">
        <v>1</v>
      </c>
      <c r="O148" s="55">
        <f t="shared" si="53"/>
        <v>37.9</v>
      </c>
      <c r="P148" s="58">
        <v>0</v>
      </c>
      <c r="Q148" s="169">
        <v>0</v>
      </c>
      <c r="R148" s="58">
        <v>37.9</v>
      </c>
      <c r="S148" s="170">
        <v>3137.4</v>
      </c>
      <c r="T148" s="23">
        <f t="shared" si="50"/>
        <v>82.78100263852244</v>
      </c>
      <c r="U148" s="24">
        <f t="shared" si="51"/>
        <v>37.9</v>
      </c>
      <c r="V148" s="15"/>
    </row>
    <row r="149" spans="1:22" ht="17.25" customHeight="1">
      <c r="A149" s="95"/>
      <c r="B149" s="95"/>
      <c r="C149" s="242" t="s">
        <v>210</v>
      </c>
      <c r="D149" s="86">
        <f t="shared" si="52"/>
        <v>12</v>
      </c>
      <c r="E149" s="70">
        <v>12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4">
        <v>0</v>
      </c>
      <c r="L149" s="74">
        <v>0</v>
      </c>
      <c r="M149" s="70">
        <f t="shared" si="49"/>
        <v>12</v>
      </c>
      <c r="N149" s="74">
        <v>1</v>
      </c>
      <c r="O149" s="55">
        <f t="shared" si="53"/>
        <v>150</v>
      </c>
      <c r="P149" s="58">
        <v>150</v>
      </c>
      <c r="Q149" s="169">
        <v>0</v>
      </c>
      <c r="R149" s="58">
        <v>0</v>
      </c>
      <c r="S149" s="170">
        <v>5700</v>
      </c>
      <c r="T149" s="23">
        <f t="shared" si="50"/>
        <v>38</v>
      </c>
      <c r="U149" s="24">
        <f t="shared" si="51"/>
        <v>150</v>
      </c>
      <c r="V149" s="15"/>
    </row>
    <row r="150" spans="1:22" ht="17.25" customHeight="1">
      <c r="A150" s="105"/>
      <c r="B150" s="95"/>
      <c r="C150" s="241" t="s">
        <v>113</v>
      </c>
      <c r="D150" s="86">
        <f t="shared" si="52"/>
        <v>1</v>
      </c>
      <c r="E150" s="70">
        <v>0</v>
      </c>
      <c r="F150" s="70">
        <v>1</v>
      </c>
      <c r="G150" s="70">
        <v>0</v>
      </c>
      <c r="H150" s="70">
        <v>0</v>
      </c>
      <c r="I150" s="70">
        <v>0</v>
      </c>
      <c r="J150" s="70">
        <v>0</v>
      </c>
      <c r="K150" s="74">
        <v>0</v>
      </c>
      <c r="L150" s="74">
        <v>0</v>
      </c>
      <c r="M150" s="70">
        <f t="shared" si="49"/>
        <v>1</v>
      </c>
      <c r="N150" s="74">
        <v>0</v>
      </c>
      <c r="O150" s="55">
        <f t="shared" si="53"/>
        <v>0</v>
      </c>
      <c r="P150" s="58">
        <v>0</v>
      </c>
      <c r="Q150" s="169">
        <v>0</v>
      </c>
      <c r="R150" s="58">
        <v>0</v>
      </c>
      <c r="S150" s="170">
        <v>0</v>
      </c>
      <c r="T150" s="23" t="str">
        <f t="shared" si="50"/>
        <v>-</v>
      </c>
      <c r="U150" s="24" t="str">
        <f t="shared" si="51"/>
        <v>-</v>
      </c>
      <c r="V150" s="15"/>
    </row>
    <row r="151" spans="1:22" ht="17.25" customHeight="1">
      <c r="A151" s="120" t="s">
        <v>251</v>
      </c>
      <c r="B151" s="120" t="s">
        <v>253</v>
      </c>
      <c r="C151" s="241" t="s">
        <v>114</v>
      </c>
      <c r="D151" s="86">
        <f t="shared" si="52"/>
        <v>2</v>
      </c>
      <c r="E151" s="70">
        <v>0</v>
      </c>
      <c r="F151" s="70">
        <v>0</v>
      </c>
      <c r="G151" s="70">
        <v>0</v>
      </c>
      <c r="H151" s="70">
        <v>0</v>
      </c>
      <c r="I151" s="70">
        <v>1</v>
      </c>
      <c r="J151" s="70">
        <v>1</v>
      </c>
      <c r="K151" s="74">
        <v>0</v>
      </c>
      <c r="L151" s="74">
        <v>0</v>
      </c>
      <c r="M151" s="70">
        <f t="shared" si="49"/>
        <v>1</v>
      </c>
      <c r="N151" s="74">
        <v>1</v>
      </c>
      <c r="O151" s="55">
        <f t="shared" si="53"/>
        <v>98.3</v>
      </c>
      <c r="P151" s="58">
        <v>0</v>
      </c>
      <c r="Q151" s="169">
        <v>0</v>
      </c>
      <c r="R151" s="58">
        <v>98.3</v>
      </c>
      <c r="S151" s="170">
        <v>3243.9</v>
      </c>
      <c r="T151" s="23">
        <f t="shared" si="50"/>
        <v>33</v>
      </c>
      <c r="U151" s="24">
        <f t="shared" si="51"/>
        <v>98.3</v>
      </c>
      <c r="V151" s="15"/>
    </row>
    <row r="152" spans="1:22" ht="17.25" customHeight="1">
      <c r="A152" s="163"/>
      <c r="B152" s="163"/>
      <c r="C152" s="242" t="s">
        <v>211</v>
      </c>
      <c r="D152" s="86">
        <f t="shared" si="52"/>
        <v>3</v>
      </c>
      <c r="E152" s="70">
        <v>0</v>
      </c>
      <c r="F152" s="70">
        <v>0</v>
      </c>
      <c r="G152" s="70">
        <v>0</v>
      </c>
      <c r="H152" s="70">
        <v>2</v>
      </c>
      <c r="I152" s="70">
        <v>1</v>
      </c>
      <c r="J152" s="70">
        <v>0</v>
      </c>
      <c r="K152" s="74">
        <v>0</v>
      </c>
      <c r="L152" s="74">
        <v>0</v>
      </c>
      <c r="M152" s="70">
        <f t="shared" si="49"/>
        <v>3</v>
      </c>
      <c r="N152" s="74">
        <v>3</v>
      </c>
      <c r="O152" s="55">
        <f t="shared" si="53"/>
        <v>72.5</v>
      </c>
      <c r="P152" s="58">
        <v>0</v>
      </c>
      <c r="Q152" s="169">
        <v>12.8</v>
      </c>
      <c r="R152" s="58">
        <v>59.7</v>
      </c>
      <c r="S152" s="170">
        <v>1282.05</v>
      </c>
      <c r="T152" s="23">
        <f t="shared" si="50"/>
        <v>17.68344827586207</v>
      </c>
      <c r="U152" s="24">
        <f t="shared" si="51"/>
        <v>24.166666666666668</v>
      </c>
      <c r="V152" s="15"/>
    </row>
    <row r="153" spans="1:22" ht="17.25" customHeight="1">
      <c r="A153" s="97"/>
      <c r="B153" s="105"/>
      <c r="C153" s="242" t="s">
        <v>212</v>
      </c>
      <c r="D153" s="86">
        <f t="shared" si="52"/>
        <v>2</v>
      </c>
      <c r="E153" s="70">
        <v>0</v>
      </c>
      <c r="F153" s="70">
        <v>0</v>
      </c>
      <c r="G153" s="70">
        <v>2</v>
      </c>
      <c r="H153" s="70">
        <v>0</v>
      </c>
      <c r="I153" s="70">
        <v>0</v>
      </c>
      <c r="J153" s="70">
        <v>0</v>
      </c>
      <c r="K153" s="74">
        <v>0</v>
      </c>
      <c r="L153" s="74">
        <v>0</v>
      </c>
      <c r="M153" s="70">
        <f t="shared" si="49"/>
        <v>2</v>
      </c>
      <c r="N153" s="74">
        <v>2</v>
      </c>
      <c r="O153" s="55">
        <f t="shared" si="53"/>
        <v>658.5</v>
      </c>
      <c r="P153" s="58">
        <v>658.5</v>
      </c>
      <c r="Q153" s="169">
        <v>0</v>
      </c>
      <c r="R153" s="58">
        <v>0</v>
      </c>
      <c r="S153" s="170">
        <v>24927.9</v>
      </c>
      <c r="T153" s="23">
        <f t="shared" si="50"/>
        <v>37.85558086560365</v>
      </c>
      <c r="U153" s="24">
        <f t="shared" si="51"/>
        <v>329.25</v>
      </c>
      <c r="V153" s="15"/>
    </row>
    <row r="154" spans="1:22" ht="17.25" customHeight="1">
      <c r="A154" s="95"/>
      <c r="B154" s="95"/>
      <c r="C154" s="241" t="s">
        <v>115</v>
      </c>
      <c r="D154" s="86">
        <f t="shared" si="52"/>
        <v>1</v>
      </c>
      <c r="E154" s="70">
        <v>0</v>
      </c>
      <c r="F154" s="70">
        <v>0</v>
      </c>
      <c r="G154" s="70">
        <v>0</v>
      </c>
      <c r="H154" s="70">
        <v>1</v>
      </c>
      <c r="I154" s="70">
        <v>0</v>
      </c>
      <c r="J154" s="70">
        <v>0</v>
      </c>
      <c r="K154" s="74">
        <v>0</v>
      </c>
      <c r="L154" s="74">
        <v>0</v>
      </c>
      <c r="M154" s="70">
        <f t="shared" si="49"/>
        <v>1</v>
      </c>
      <c r="N154" s="74">
        <v>1</v>
      </c>
      <c r="O154" s="55">
        <f t="shared" si="53"/>
        <v>46.4</v>
      </c>
      <c r="P154" s="58">
        <v>0</v>
      </c>
      <c r="Q154" s="169">
        <v>46.4</v>
      </c>
      <c r="R154" s="58">
        <v>0</v>
      </c>
      <c r="S154" s="170">
        <v>1392</v>
      </c>
      <c r="T154" s="23">
        <f t="shared" si="50"/>
        <v>30</v>
      </c>
      <c r="U154" s="24">
        <f t="shared" si="51"/>
        <v>46.4</v>
      </c>
      <c r="V154" s="15"/>
    </row>
    <row r="155" spans="1:22" ht="17.25" customHeight="1">
      <c r="A155" s="95"/>
      <c r="B155" s="95"/>
      <c r="C155" s="241" t="s">
        <v>170</v>
      </c>
      <c r="D155" s="86">
        <v>1</v>
      </c>
      <c r="E155" s="70">
        <v>0</v>
      </c>
      <c r="F155" s="70">
        <v>0</v>
      </c>
      <c r="G155" s="70">
        <v>0</v>
      </c>
      <c r="H155" s="70">
        <v>0</v>
      </c>
      <c r="I155" s="70">
        <v>1</v>
      </c>
      <c r="J155" s="70">
        <v>0</v>
      </c>
      <c r="K155" s="74">
        <v>0</v>
      </c>
      <c r="L155" s="74">
        <v>0</v>
      </c>
      <c r="M155" s="70">
        <f t="shared" si="49"/>
        <v>1</v>
      </c>
      <c r="N155" s="74">
        <v>1</v>
      </c>
      <c r="O155" s="55">
        <f t="shared" si="53"/>
        <v>4.2</v>
      </c>
      <c r="P155" s="58">
        <v>0</v>
      </c>
      <c r="Q155" s="169">
        <v>0</v>
      </c>
      <c r="R155" s="58">
        <v>4.2</v>
      </c>
      <c r="S155" s="170">
        <v>88.2</v>
      </c>
      <c r="T155" s="23">
        <f t="shared" si="50"/>
        <v>21</v>
      </c>
      <c r="U155" s="24">
        <f t="shared" si="51"/>
        <v>4.2</v>
      </c>
      <c r="V155" s="15"/>
    </row>
    <row r="156" spans="1:22" ht="17.25" customHeight="1">
      <c r="A156" s="95"/>
      <c r="B156" s="95"/>
      <c r="C156" s="241" t="s">
        <v>171</v>
      </c>
      <c r="D156" s="86">
        <f t="shared" si="52"/>
        <v>1</v>
      </c>
      <c r="E156" s="70">
        <v>0</v>
      </c>
      <c r="F156" s="70">
        <v>0</v>
      </c>
      <c r="G156" s="70">
        <v>0</v>
      </c>
      <c r="H156" s="70">
        <v>0</v>
      </c>
      <c r="I156" s="70">
        <v>1</v>
      </c>
      <c r="J156" s="70">
        <v>0</v>
      </c>
      <c r="K156" s="74">
        <v>0</v>
      </c>
      <c r="L156" s="74">
        <v>0</v>
      </c>
      <c r="M156" s="70">
        <f t="shared" si="49"/>
        <v>1</v>
      </c>
      <c r="N156" s="74">
        <v>1</v>
      </c>
      <c r="O156" s="55">
        <f t="shared" si="53"/>
        <v>364.9</v>
      </c>
      <c r="P156" s="58">
        <v>0</v>
      </c>
      <c r="Q156" s="169">
        <v>0</v>
      </c>
      <c r="R156" s="58">
        <v>364.9</v>
      </c>
      <c r="S156" s="170">
        <v>10217.2</v>
      </c>
      <c r="T156" s="23">
        <f t="shared" si="50"/>
        <v>28.000000000000004</v>
      </c>
      <c r="U156" s="24">
        <f t="shared" si="51"/>
        <v>364.9</v>
      </c>
      <c r="V156" s="15"/>
    </row>
    <row r="157" spans="1:22" ht="17.25" customHeight="1">
      <c r="A157" s="95"/>
      <c r="B157" s="95"/>
      <c r="C157" s="241" t="s">
        <v>213</v>
      </c>
      <c r="D157" s="86">
        <f>SUM(E157:L157)</f>
        <v>1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1</v>
      </c>
      <c r="K157" s="74">
        <v>0</v>
      </c>
      <c r="L157" s="74">
        <v>0</v>
      </c>
      <c r="M157" s="70">
        <v>0</v>
      </c>
      <c r="N157" s="74">
        <v>0</v>
      </c>
      <c r="O157" s="55">
        <f>IF(AND(P157=0,Q157=0,R157=0),0,SUM(P157:R157))</f>
        <v>0</v>
      </c>
      <c r="P157" s="58">
        <v>0</v>
      </c>
      <c r="Q157" s="169">
        <v>0</v>
      </c>
      <c r="R157" s="58">
        <v>0</v>
      </c>
      <c r="S157" s="170">
        <v>0</v>
      </c>
      <c r="T157" s="23" t="str">
        <f>IF(O157=0,"-",S157/O157)</f>
        <v>-</v>
      </c>
      <c r="U157" s="24" t="str">
        <f>IF(O157=0,"-",O157/N157)</f>
        <v>-</v>
      </c>
      <c r="V157" s="15"/>
    </row>
    <row r="158" spans="1:22" ht="17.25" customHeight="1">
      <c r="A158" s="95"/>
      <c r="B158" s="95"/>
      <c r="C158" s="241" t="s">
        <v>247</v>
      </c>
      <c r="D158" s="86">
        <f>SUM(E158:L158)</f>
        <v>1</v>
      </c>
      <c r="E158" s="70">
        <v>0</v>
      </c>
      <c r="F158" s="70">
        <v>0</v>
      </c>
      <c r="G158" s="70">
        <v>0</v>
      </c>
      <c r="H158" s="70">
        <v>0</v>
      </c>
      <c r="I158" s="70">
        <v>1</v>
      </c>
      <c r="J158" s="70">
        <v>0</v>
      </c>
      <c r="K158" s="74">
        <v>0</v>
      </c>
      <c r="L158" s="74">
        <v>0</v>
      </c>
      <c r="M158" s="70">
        <v>1</v>
      </c>
      <c r="N158" s="74">
        <v>1</v>
      </c>
      <c r="O158" s="55">
        <f>IF(AND(P158=0,Q158=0,R158=0),0,SUM(P158:R158))</f>
        <v>140.6</v>
      </c>
      <c r="P158" s="58">
        <v>0</v>
      </c>
      <c r="Q158" s="169">
        <v>0</v>
      </c>
      <c r="R158" s="58">
        <v>140.6</v>
      </c>
      <c r="S158" s="170">
        <v>3444.7</v>
      </c>
      <c r="T158" s="23">
        <f>IF(O158=0,"-",S158/O158)</f>
        <v>24.5</v>
      </c>
      <c r="U158" s="24">
        <f>IF(O158=0,"-",O158/N158)</f>
        <v>140.6</v>
      </c>
      <c r="V158" s="15"/>
    </row>
    <row r="159" spans="1:22" ht="17.25" customHeight="1" thickBot="1">
      <c r="A159" s="118"/>
      <c r="B159" s="323" t="s">
        <v>248</v>
      </c>
      <c r="C159" s="324"/>
      <c r="D159" s="255">
        <f t="shared" si="52"/>
        <v>52</v>
      </c>
      <c r="E159" s="257">
        <f>SUM(E133:E158)</f>
        <v>15</v>
      </c>
      <c r="F159" s="257">
        <f aca="true" t="shared" si="54" ref="F159:M159">SUM(F133:F158)</f>
        <v>2</v>
      </c>
      <c r="G159" s="257">
        <f t="shared" si="54"/>
        <v>5</v>
      </c>
      <c r="H159" s="257">
        <f t="shared" si="54"/>
        <v>5</v>
      </c>
      <c r="I159" s="257">
        <f t="shared" si="54"/>
        <v>15</v>
      </c>
      <c r="J159" s="257">
        <f t="shared" si="54"/>
        <v>6</v>
      </c>
      <c r="K159" s="257">
        <f t="shared" si="54"/>
        <v>2</v>
      </c>
      <c r="L159" s="257">
        <f t="shared" si="54"/>
        <v>2</v>
      </c>
      <c r="M159" s="257">
        <f t="shared" si="54"/>
        <v>42</v>
      </c>
      <c r="N159" s="258">
        <f>SUM(N133:N158)</f>
        <v>28</v>
      </c>
      <c r="O159" s="261">
        <f t="shared" si="53"/>
        <v>2390.2</v>
      </c>
      <c r="P159" s="259">
        <f>SUM(P133:P157)</f>
        <v>851.3</v>
      </c>
      <c r="Q159" s="259">
        <f>SUM(Q137:Q158)</f>
        <v>66.3</v>
      </c>
      <c r="R159" s="259">
        <f>SUM(R133:R158)</f>
        <v>1472.6</v>
      </c>
      <c r="S159" s="262">
        <f>SUM(S133:S158)</f>
        <v>74325.94</v>
      </c>
      <c r="T159" s="260">
        <f t="shared" si="50"/>
        <v>31.096117479708813</v>
      </c>
      <c r="U159" s="65">
        <f t="shared" si="51"/>
        <v>85.36428571428571</v>
      </c>
      <c r="V159" s="15"/>
    </row>
    <row r="160" spans="1:22" ht="17.25" customHeight="1">
      <c r="A160" s="95"/>
      <c r="B160" s="109" t="s">
        <v>116</v>
      </c>
      <c r="C160" s="245" t="s">
        <v>117</v>
      </c>
      <c r="D160" s="76">
        <f t="shared" si="52"/>
        <v>4</v>
      </c>
      <c r="E160" s="73">
        <v>0</v>
      </c>
      <c r="F160" s="73">
        <v>0</v>
      </c>
      <c r="G160" s="73">
        <v>0</v>
      </c>
      <c r="H160" s="73">
        <v>1</v>
      </c>
      <c r="I160" s="73">
        <v>2</v>
      </c>
      <c r="J160" s="73">
        <v>1</v>
      </c>
      <c r="K160" s="152">
        <v>0</v>
      </c>
      <c r="L160" s="152">
        <v>0</v>
      </c>
      <c r="M160" s="73">
        <f t="shared" si="49"/>
        <v>3</v>
      </c>
      <c r="N160" s="152">
        <v>2</v>
      </c>
      <c r="O160" s="57">
        <f t="shared" si="53"/>
        <v>399.3</v>
      </c>
      <c r="P160" s="208">
        <v>0</v>
      </c>
      <c r="Q160" s="173">
        <v>0</v>
      </c>
      <c r="R160" s="208">
        <v>399.3</v>
      </c>
      <c r="S160" s="174">
        <v>19260.32</v>
      </c>
      <c r="T160" s="27">
        <f t="shared" si="50"/>
        <v>48.23521162033558</v>
      </c>
      <c r="U160" s="28">
        <f t="shared" si="51"/>
        <v>199.65</v>
      </c>
      <c r="V160" s="15"/>
    </row>
    <row r="161" spans="1:22" ht="17.25" customHeight="1">
      <c r="A161" s="95"/>
      <c r="B161" s="95"/>
      <c r="C161" s="242" t="s">
        <v>214</v>
      </c>
      <c r="D161" s="86">
        <f t="shared" si="52"/>
        <v>4</v>
      </c>
      <c r="E161" s="70">
        <v>0</v>
      </c>
      <c r="F161" s="70">
        <v>1</v>
      </c>
      <c r="G161" s="70">
        <v>1</v>
      </c>
      <c r="H161" s="70">
        <v>0</v>
      </c>
      <c r="I161" s="70">
        <v>1</v>
      </c>
      <c r="J161" s="70">
        <v>1</v>
      </c>
      <c r="K161" s="74">
        <v>0</v>
      </c>
      <c r="L161" s="74">
        <v>0</v>
      </c>
      <c r="M161" s="70">
        <f t="shared" si="49"/>
        <v>3</v>
      </c>
      <c r="N161" s="74">
        <v>2</v>
      </c>
      <c r="O161" s="55">
        <f t="shared" si="53"/>
        <v>35</v>
      </c>
      <c r="P161" s="58">
        <v>35</v>
      </c>
      <c r="Q161" s="169">
        <v>0</v>
      </c>
      <c r="R161" s="58">
        <v>0</v>
      </c>
      <c r="S161" s="170">
        <v>615</v>
      </c>
      <c r="T161" s="23">
        <f t="shared" si="50"/>
        <v>17.571428571428573</v>
      </c>
      <c r="U161" s="24">
        <f t="shared" si="51"/>
        <v>17.5</v>
      </c>
      <c r="V161" s="15"/>
    </row>
    <row r="162" spans="1:22" ht="17.25" customHeight="1">
      <c r="A162" s="105"/>
      <c r="B162" s="105" t="s">
        <v>118</v>
      </c>
      <c r="C162" s="239" t="s">
        <v>119</v>
      </c>
      <c r="D162" s="87">
        <f t="shared" si="52"/>
        <v>1</v>
      </c>
      <c r="E162" s="71">
        <v>0</v>
      </c>
      <c r="F162" s="71">
        <v>0</v>
      </c>
      <c r="G162" s="71">
        <v>1</v>
      </c>
      <c r="H162" s="71">
        <v>0</v>
      </c>
      <c r="I162" s="71">
        <v>0</v>
      </c>
      <c r="J162" s="71">
        <v>0</v>
      </c>
      <c r="K162" s="151">
        <v>0</v>
      </c>
      <c r="L162" s="151">
        <v>0</v>
      </c>
      <c r="M162" s="71">
        <f t="shared" si="49"/>
        <v>1</v>
      </c>
      <c r="N162" s="151">
        <v>1</v>
      </c>
      <c r="O162" s="56">
        <f t="shared" si="53"/>
        <v>18.7</v>
      </c>
      <c r="P162" s="179">
        <v>0</v>
      </c>
      <c r="Q162" s="171">
        <v>0</v>
      </c>
      <c r="R162" s="179">
        <v>18.7</v>
      </c>
      <c r="S162" s="172">
        <v>579.7</v>
      </c>
      <c r="T162" s="25">
        <f t="shared" si="50"/>
        <v>31.000000000000004</v>
      </c>
      <c r="U162" s="26">
        <f t="shared" si="51"/>
        <v>18.7</v>
      </c>
      <c r="V162" s="15"/>
    </row>
    <row r="163" spans="1:22" ht="17.25" customHeight="1">
      <c r="A163" s="95"/>
      <c r="B163" s="99"/>
      <c r="C163" s="143" t="s">
        <v>184</v>
      </c>
      <c r="D163" s="76">
        <f t="shared" si="52"/>
        <v>5</v>
      </c>
      <c r="E163" s="73">
        <f aca="true" t="shared" si="55" ref="E163:S163">E161+E162</f>
        <v>0</v>
      </c>
      <c r="F163" s="73">
        <f t="shared" si="55"/>
        <v>1</v>
      </c>
      <c r="G163" s="73">
        <f t="shared" si="55"/>
        <v>2</v>
      </c>
      <c r="H163" s="73">
        <f t="shared" si="55"/>
        <v>0</v>
      </c>
      <c r="I163" s="73">
        <f t="shared" si="55"/>
        <v>1</v>
      </c>
      <c r="J163" s="73">
        <f t="shared" si="55"/>
        <v>1</v>
      </c>
      <c r="K163" s="152">
        <f t="shared" si="55"/>
        <v>0</v>
      </c>
      <c r="L163" s="152">
        <f t="shared" si="55"/>
        <v>0</v>
      </c>
      <c r="M163" s="73">
        <f t="shared" si="49"/>
        <v>4</v>
      </c>
      <c r="N163" s="152">
        <f t="shared" si="55"/>
        <v>3</v>
      </c>
      <c r="O163" s="57">
        <f t="shared" si="53"/>
        <v>53.7</v>
      </c>
      <c r="P163" s="175">
        <f>SUM(P161:P162)</f>
        <v>35</v>
      </c>
      <c r="Q163" s="173">
        <f t="shared" si="55"/>
        <v>0</v>
      </c>
      <c r="R163" s="175">
        <f t="shared" si="55"/>
        <v>18.7</v>
      </c>
      <c r="S163" s="174">
        <f t="shared" si="55"/>
        <v>1194.7</v>
      </c>
      <c r="T163" s="27">
        <f t="shared" si="50"/>
        <v>22.247672253258845</v>
      </c>
      <c r="U163" s="28">
        <f t="shared" si="51"/>
        <v>17.900000000000002</v>
      </c>
      <c r="V163" s="15"/>
    </row>
    <row r="164" spans="1:22" ht="17.25" customHeight="1">
      <c r="A164" s="95"/>
      <c r="B164" s="333" t="s">
        <v>120</v>
      </c>
      <c r="C164" s="241" t="s">
        <v>121</v>
      </c>
      <c r="D164" s="86">
        <f t="shared" si="52"/>
        <v>1</v>
      </c>
      <c r="E164" s="70">
        <v>0</v>
      </c>
      <c r="F164" s="70">
        <v>0</v>
      </c>
      <c r="G164" s="70">
        <v>0</v>
      </c>
      <c r="H164" s="70">
        <v>0</v>
      </c>
      <c r="I164" s="70">
        <v>1</v>
      </c>
      <c r="J164" s="70">
        <v>0</v>
      </c>
      <c r="K164" s="250">
        <v>0</v>
      </c>
      <c r="L164" s="74">
        <v>0</v>
      </c>
      <c r="M164" s="70">
        <f t="shared" si="49"/>
        <v>1</v>
      </c>
      <c r="N164" s="74">
        <v>1</v>
      </c>
      <c r="O164" s="55">
        <f t="shared" si="53"/>
        <v>136.4</v>
      </c>
      <c r="P164" s="58">
        <v>0</v>
      </c>
      <c r="Q164" s="169">
        <v>0</v>
      </c>
      <c r="R164" s="58">
        <v>136.4</v>
      </c>
      <c r="S164" s="248">
        <v>2182.4</v>
      </c>
      <c r="T164" s="23">
        <f t="shared" si="50"/>
        <v>16</v>
      </c>
      <c r="U164" s="24">
        <f t="shared" si="51"/>
        <v>136.4</v>
      </c>
      <c r="V164" s="15"/>
    </row>
    <row r="165" spans="1:22" ht="17.25" customHeight="1">
      <c r="A165" s="95"/>
      <c r="B165" s="331"/>
      <c r="C165" s="284" t="s">
        <v>192</v>
      </c>
      <c r="D165" s="285">
        <f>SUM(E165:L165)</f>
        <v>1</v>
      </c>
      <c r="E165" s="272">
        <v>0</v>
      </c>
      <c r="F165" s="272">
        <v>0</v>
      </c>
      <c r="G165" s="272">
        <v>0</v>
      </c>
      <c r="H165" s="272">
        <v>0</v>
      </c>
      <c r="I165" s="272">
        <v>1</v>
      </c>
      <c r="J165" s="272">
        <v>0</v>
      </c>
      <c r="K165" s="273">
        <v>0</v>
      </c>
      <c r="L165" s="273">
        <v>0</v>
      </c>
      <c r="M165" s="272">
        <f>SUM(E165:I165)</f>
        <v>1</v>
      </c>
      <c r="N165" s="273">
        <v>1</v>
      </c>
      <c r="O165" s="286">
        <f>IF(AND(P165=0,Q165=0,R165=0),0,SUM(P165:R165))</f>
        <v>7.1</v>
      </c>
      <c r="P165" s="277">
        <v>0</v>
      </c>
      <c r="Q165" s="278">
        <v>0</v>
      </c>
      <c r="R165" s="277">
        <v>7.1</v>
      </c>
      <c r="S165" s="287">
        <v>184.6</v>
      </c>
      <c r="T165" s="281">
        <f>IF(O165=0,"-",S165/O165)</f>
        <v>26</v>
      </c>
      <c r="U165" s="282">
        <f>IF(O165=0,"-",O165/N165)</f>
        <v>7.1</v>
      </c>
      <c r="V165" s="15"/>
    </row>
    <row r="166" spans="1:22" ht="17.25" customHeight="1">
      <c r="A166" s="95"/>
      <c r="B166" s="334"/>
      <c r="C166" s="289" t="s">
        <v>259</v>
      </c>
      <c r="D166" s="91">
        <f>SUM(D164:D165)</f>
        <v>2</v>
      </c>
      <c r="E166" s="83">
        <f>SUM(E164:E165)</f>
        <v>0</v>
      </c>
      <c r="F166" s="83">
        <f aca="true" t="shared" si="56" ref="F166:L166">SUM(F164:F165)</f>
        <v>0</v>
      </c>
      <c r="G166" s="83">
        <f t="shared" si="56"/>
        <v>0</v>
      </c>
      <c r="H166" s="83">
        <f t="shared" si="56"/>
        <v>0</v>
      </c>
      <c r="I166" s="83">
        <f t="shared" si="56"/>
        <v>2</v>
      </c>
      <c r="J166" s="83">
        <f t="shared" si="56"/>
        <v>0</v>
      </c>
      <c r="K166" s="83">
        <f t="shared" si="56"/>
        <v>0</v>
      </c>
      <c r="L166" s="83">
        <f t="shared" si="56"/>
        <v>0</v>
      </c>
      <c r="M166" s="272">
        <f>SUM(E166:I166)</f>
        <v>2</v>
      </c>
      <c r="N166" s="157">
        <f>SUM(N164:N165)</f>
        <v>2</v>
      </c>
      <c r="O166" s="286">
        <f>IF(AND(P166=0,Q166=0,R166=0),0,SUM(P166:R166))</f>
        <v>143.5</v>
      </c>
      <c r="P166" s="206">
        <f>SUM(P164:P165)</f>
        <v>0</v>
      </c>
      <c r="Q166" s="206">
        <f>SUM(Q164:Q165)</f>
        <v>0</v>
      </c>
      <c r="R166" s="206">
        <f>SUM(R164:R165)</f>
        <v>143.5</v>
      </c>
      <c r="S166" s="189">
        <f>SUM(S164:S165)</f>
        <v>2367</v>
      </c>
      <c r="T166" s="281">
        <f>IF(O166=0,"-",S166/O166)</f>
        <v>16.494773519163765</v>
      </c>
      <c r="U166" s="282">
        <f>IF(O166=0,"-",O166/N166)</f>
        <v>71.75</v>
      </c>
      <c r="V166" s="15"/>
    </row>
    <row r="167" spans="1:22" ht="17.25" customHeight="1">
      <c r="A167" s="95"/>
      <c r="B167" s="333" t="s">
        <v>122</v>
      </c>
      <c r="C167" s="242" t="s">
        <v>215</v>
      </c>
      <c r="D167" s="86">
        <f t="shared" si="52"/>
        <v>1</v>
      </c>
      <c r="E167" s="70">
        <v>0</v>
      </c>
      <c r="F167" s="70">
        <v>0</v>
      </c>
      <c r="G167" s="70">
        <v>1</v>
      </c>
      <c r="H167" s="70">
        <v>0</v>
      </c>
      <c r="I167" s="70">
        <v>0</v>
      </c>
      <c r="J167" s="70">
        <v>0</v>
      </c>
      <c r="K167" s="74">
        <v>0</v>
      </c>
      <c r="L167" s="74">
        <v>0</v>
      </c>
      <c r="M167" s="70">
        <f t="shared" si="49"/>
        <v>1</v>
      </c>
      <c r="N167" s="74">
        <v>1</v>
      </c>
      <c r="O167" s="55">
        <f t="shared" si="53"/>
        <v>750</v>
      </c>
      <c r="P167" s="58">
        <v>750</v>
      </c>
      <c r="Q167" s="169">
        <v>0</v>
      </c>
      <c r="R167" s="58">
        <v>0</v>
      </c>
      <c r="S167" s="170">
        <v>36225</v>
      </c>
      <c r="T167" s="23">
        <f t="shared" si="50"/>
        <v>48.3</v>
      </c>
      <c r="U167" s="24">
        <f t="shared" si="51"/>
        <v>750</v>
      </c>
      <c r="V167" s="15"/>
    </row>
    <row r="168" spans="1:22" ht="17.25" customHeight="1">
      <c r="A168" s="95"/>
      <c r="B168" s="331"/>
      <c r="C168" s="239" t="s">
        <v>216</v>
      </c>
      <c r="D168" s="87">
        <f>SUM(E168:L168)</f>
        <v>1</v>
      </c>
      <c r="E168" s="71">
        <v>1</v>
      </c>
      <c r="F168" s="71">
        <v>0</v>
      </c>
      <c r="G168" s="71">
        <v>0</v>
      </c>
      <c r="H168" s="71">
        <v>0</v>
      </c>
      <c r="I168" s="71">
        <v>0</v>
      </c>
      <c r="J168" s="71">
        <v>0</v>
      </c>
      <c r="K168" s="151">
        <v>0</v>
      </c>
      <c r="L168" s="151">
        <v>0</v>
      </c>
      <c r="M168" s="71">
        <f>SUM(E168:I168)</f>
        <v>1</v>
      </c>
      <c r="N168" s="151">
        <v>1</v>
      </c>
      <c r="O168" s="56">
        <f>IF(AND(P168=0,Q168=0,R168=0),0,SUM(P168:R168))</f>
        <v>10</v>
      </c>
      <c r="P168" s="179">
        <v>10</v>
      </c>
      <c r="Q168" s="171">
        <v>0</v>
      </c>
      <c r="R168" s="179">
        <v>0</v>
      </c>
      <c r="S168" s="172">
        <v>130</v>
      </c>
      <c r="T168" s="25">
        <f>IF(O168=0,"-",S168/O168)</f>
        <v>13</v>
      </c>
      <c r="U168" s="26">
        <f>IF(O168=0,"-",O168/N168)</f>
        <v>10</v>
      </c>
      <c r="V168" s="15"/>
    </row>
    <row r="169" spans="1:22" ht="17.25" customHeight="1">
      <c r="A169" s="95"/>
      <c r="B169" s="334"/>
      <c r="C169" s="219" t="s">
        <v>217</v>
      </c>
      <c r="D169" s="91">
        <f>SUM(E169:L169)</f>
        <v>2</v>
      </c>
      <c r="E169" s="83">
        <f aca="true" t="shared" si="57" ref="E169:L169">E167+E168</f>
        <v>1</v>
      </c>
      <c r="F169" s="83">
        <f t="shared" si="57"/>
        <v>0</v>
      </c>
      <c r="G169" s="83">
        <f t="shared" si="57"/>
        <v>1</v>
      </c>
      <c r="H169" s="83">
        <f t="shared" si="57"/>
        <v>0</v>
      </c>
      <c r="I169" s="83">
        <f t="shared" si="57"/>
        <v>0</v>
      </c>
      <c r="J169" s="83">
        <f t="shared" si="57"/>
        <v>0</v>
      </c>
      <c r="K169" s="157">
        <f t="shared" si="57"/>
        <v>0</v>
      </c>
      <c r="L169" s="157">
        <f t="shared" si="57"/>
        <v>0</v>
      </c>
      <c r="M169" s="83">
        <f>SUM(E169:I169)</f>
        <v>2</v>
      </c>
      <c r="N169" s="157">
        <f>N167+N168</f>
        <v>2</v>
      </c>
      <c r="O169" s="63">
        <f>IF(AND(P169=0,Q169=0,R169=0),0,SUM(P169:R169))</f>
        <v>760</v>
      </c>
      <c r="P169" s="206">
        <f>SUM(P167:P168)</f>
        <v>760</v>
      </c>
      <c r="Q169" s="187">
        <f>Q167+Q168</f>
        <v>0</v>
      </c>
      <c r="R169" s="206">
        <f>R167+R168</f>
        <v>0</v>
      </c>
      <c r="S169" s="189">
        <f>S167+S168</f>
        <v>36355</v>
      </c>
      <c r="T169" s="54">
        <f>IF(O169=0,"-",S169/O169)</f>
        <v>47.83552631578947</v>
      </c>
      <c r="U169" s="31">
        <f>IF(O169=0,"-",O169/N169)</f>
        <v>380</v>
      </c>
      <c r="V169" s="15"/>
    </row>
    <row r="170" spans="1:22" ht="17.25" customHeight="1">
      <c r="A170" s="105" t="s">
        <v>123</v>
      </c>
      <c r="B170" s="222"/>
      <c r="C170" s="290" t="s">
        <v>124</v>
      </c>
      <c r="D170" s="137">
        <f t="shared" si="52"/>
        <v>1</v>
      </c>
      <c r="E170" s="138">
        <v>0</v>
      </c>
      <c r="F170" s="138">
        <v>0</v>
      </c>
      <c r="G170" s="138">
        <v>1</v>
      </c>
      <c r="H170" s="138">
        <v>0</v>
      </c>
      <c r="I170" s="138">
        <v>0</v>
      </c>
      <c r="J170" s="138">
        <v>0</v>
      </c>
      <c r="K170" s="160">
        <v>0</v>
      </c>
      <c r="L170" s="160">
        <v>0</v>
      </c>
      <c r="M170" s="138">
        <f t="shared" si="49"/>
        <v>1</v>
      </c>
      <c r="N170" s="160">
        <v>1</v>
      </c>
      <c r="O170" s="139">
        <f t="shared" si="53"/>
        <v>1</v>
      </c>
      <c r="P170" s="197">
        <v>1</v>
      </c>
      <c r="Q170" s="198">
        <v>0</v>
      </c>
      <c r="R170" s="197">
        <v>0</v>
      </c>
      <c r="S170" s="199">
        <v>12</v>
      </c>
      <c r="T170" s="140">
        <f t="shared" si="50"/>
        <v>12</v>
      </c>
      <c r="U170" s="141">
        <f t="shared" si="51"/>
        <v>1</v>
      </c>
      <c r="V170" s="15"/>
    </row>
    <row r="171" spans="1:22" ht="17.25" customHeight="1">
      <c r="A171" s="95"/>
      <c r="B171" s="95"/>
      <c r="C171" s="241" t="s">
        <v>125</v>
      </c>
      <c r="D171" s="86">
        <f t="shared" si="52"/>
        <v>2</v>
      </c>
      <c r="E171" s="70">
        <v>0</v>
      </c>
      <c r="F171" s="70">
        <v>0</v>
      </c>
      <c r="G171" s="70">
        <v>2</v>
      </c>
      <c r="H171" s="70">
        <v>0</v>
      </c>
      <c r="I171" s="70">
        <v>0</v>
      </c>
      <c r="J171" s="70">
        <v>0</v>
      </c>
      <c r="K171" s="74">
        <v>0</v>
      </c>
      <c r="L171" s="74">
        <v>0</v>
      </c>
      <c r="M171" s="70">
        <f t="shared" si="49"/>
        <v>2</v>
      </c>
      <c r="N171" s="74">
        <v>2</v>
      </c>
      <c r="O171" s="55">
        <f t="shared" si="53"/>
        <v>381</v>
      </c>
      <c r="P171" s="58">
        <v>381</v>
      </c>
      <c r="Q171" s="169">
        <v>0</v>
      </c>
      <c r="R171" s="58">
        <v>0</v>
      </c>
      <c r="S171" s="170">
        <v>16002</v>
      </c>
      <c r="T171" s="23">
        <f t="shared" si="50"/>
        <v>42</v>
      </c>
      <c r="U171" s="24">
        <f t="shared" si="51"/>
        <v>190.5</v>
      </c>
      <c r="V171" s="15"/>
    </row>
    <row r="172" spans="1:22" ht="17.25" customHeight="1">
      <c r="A172" s="331" t="s">
        <v>261</v>
      </c>
      <c r="B172" s="95"/>
      <c r="C172" s="242" t="s">
        <v>218</v>
      </c>
      <c r="D172" s="86">
        <f t="shared" si="52"/>
        <v>1</v>
      </c>
      <c r="E172" s="70">
        <v>0</v>
      </c>
      <c r="F172" s="70">
        <v>1</v>
      </c>
      <c r="G172" s="70">
        <v>0</v>
      </c>
      <c r="H172" s="70">
        <v>0</v>
      </c>
      <c r="I172" s="70">
        <v>0</v>
      </c>
      <c r="J172" s="70">
        <v>0</v>
      </c>
      <c r="K172" s="74">
        <v>0</v>
      </c>
      <c r="L172" s="74">
        <v>0</v>
      </c>
      <c r="M172" s="70">
        <f t="shared" si="49"/>
        <v>1</v>
      </c>
      <c r="N172" s="74">
        <v>0</v>
      </c>
      <c r="O172" s="55">
        <f t="shared" si="53"/>
        <v>0</v>
      </c>
      <c r="P172" s="58">
        <v>0</v>
      </c>
      <c r="Q172" s="169">
        <v>0</v>
      </c>
      <c r="R172" s="58">
        <v>0</v>
      </c>
      <c r="S172" s="170">
        <v>0</v>
      </c>
      <c r="T172" s="23" t="str">
        <f t="shared" si="50"/>
        <v>-</v>
      </c>
      <c r="U172" s="24" t="str">
        <f t="shared" si="51"/>
        <v>-</v>
      </c>
      <c r="V172" s="15"/>
    </row>
    <row r="173" spans="1:22" ht="17.25" customHeight="1">
      <c r="A173" s="332"/>
      <c r="B173" s="120" t="s">
        <v>258</v>
      </c>
      <c r="C173" s="241" t="s">
        <v>126</v>
      </c>
      <c r="D173" s="86">
        <f t="shared" si="52"/>
        <v>1</v>
      </c>
      <c r="E173" s="70">
        <v>0</v>
      </c>
      <c r="F173" s="70">
        <v>0</v>
      </c>
      <c r="G173" s="70">
        <v>0</v>
      </c>
      <c r="H173" s="70">
        <v>0</v>
      </c>
      <c r="I173" s="70">
        <v>1</v>
      </c>
      <c r="J173" s="70">
        <v>0</v>
      </c>
      <c r="K173" s="74">
        <v>0</v>
      </c>
      <c r="L173" s="74">
        <v>0</v>
      </c>
      <c r="M173" s="70">
        <f t="shared" si="49"/>
        <v>1</v>
      </c>
      <c r="N173" s="74">
        <v>1</v>
      </c>
      <c r="O173" s="55">
        <f t="shared" si="53"/>
        <v>141</v>
      </c>
      <c r="P173" s="58">
        <v>0</v>
      </c>
      <c r="Q173" s="169">
        <v>0</v>
      </c>
      <c r="R173" s="58">
        <v>141</v>
      </c>
      <c r="S173" s="170">
        <v>2185.5</v>
      </c>
      <c r="T173" s="23">
        <f t="shared" si="50"/>
        <v>15.5</v>
      </c>
      <c r="U173" s="24">
        <f t="shared" si="51"/>
        <v>141</v>
      </c>
      <c r="V173" s="15"/>
    </row>
    <row r="174" spans="1:22" ht="17.25" customHeight="1">
      <c r="A174" s="332"/>
      <c r="B174" s="120"/>
      <c r="C174" s="242" t="s">
        <v>220</v>
      </c>
      <c r="D174" s="86">
        <f t="shared" si="52"/>
        <v>1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1</v>
      </c>
      <c r="K174" s="74">
        <v>0</v>
      </c>
      <c r="L174" s="74">
        <v>0</v>
      </c>
      <c r="M174" s="70">
        <f t="shared" si="49"/>
        <v>0</v>
      </c>
      <c r="N174" s="74">
        <v>0</v>
      </c>
      <c r="O174" s="55">
        <f t="shared" si="53"/>
        <v>0</v>
      </c>
      <c r="P174" s="58">
        <v>0</v>
      </c>
      <c r="Q174" s="169">
        <v>0</v>
      </c>
      <c r="R174" s="58">
        <v>0</v>
      </c>
      <c r="S174" s="170">
        <v>0</v>
      </c>
      <c r="T174" s="23" t="str">
        <f t="shared" si="50"/>
        <v>-</v>
      </c>
      <c r="U174" s="24" t="str">
        <f t="shared" si="51"/>
        <v>-</v>
      </c>
      <c r="V174" s="15"/>
    </row>
    <row r="175" spans="1:22" ht="17.25" customHeight="1">
      <c r="A175" s="220"/>
      <c r="B175" s="221"/>
      <c r="C175" s="241" t="s">
        <v>219</v>
      </c>
      <c r="D175" s="86">
        <f>SUM(E175:L175)</f>
        <v>1</v>
      </c>
      <c r="E175" s="70">
        <v>0</v>
      </c>
      <c r="F175" s="70">
        <v>0</v>
      </c>
      <c r="G175" s="70">
        <v>0</v>
      </c>
      <c r="H175" s="70">
        <v>0</v>
      </c>
      <c r="I175" s="70">
        <v>1</v>
      </c>
      <c r="J175" s="70">
        <v>0</v>
      </c>
      <c r="K175" s="74">
        <v>0</v>
      </c>
      <c r="L175" s="74">
        <v>0</v>
      </c>
      <c r="M175" s="70">
        <f>SUM(E175:I175)</f>
        <v>1</v>
      </c>
      <c r="N175" s="74">
        <v>1</v>
      </c>
      <c r="O175" s="55">
        <f>IF(AND(P175=0,Q175=0,R175=0),0,SUM(P175:R175))</f>
        <v>29</v>
      </c>
      <c r="P175" s="58">
        <v>0</v>
      </c>
      <c r="Q175" s="169">
        <v>0</v>
      </c>
      <c r="R175" s="58">
        <v>29</v>
      </c>
      <c r="S175" s="170">
        <v>609</v>
      </c>
      <c r="T175" s="23">
        <f>IF(O175=0,"-",S175/O175)</f>
        <v>21</v>
      </c>
      <c r="U175" s="24">
        <f>IF(O175=0,"-",O175/N175)</f>
        <v>29</v>
      </c>
      <c r="V175" s="15"/>
    </row>
    <row r="176" spans="1:22" ht="17.25" customHeight="1">
      <c r="A176" s="95"/>
      <c r="B176" s="95" t="s">
        <v>240</v>
      </c>
      <c r="C176" s="241" t="s">
        <v>127</v>
      </c>
      <c r="D176" s="86">
        <f t="shared" si="52"/>
        <v>1</v>
      </c>
      <c r="E176" s="70">
        <v>0</v>
      </c>
      <c r="F176" s="70">
        <v>0</v>
      </c>
      <c r="G176" s="70">
        <v>0</v>
      </c>
      <c r="H176" s="70">
        <v>0</v>
      </c>
      <c r="I176" s="70">
        <v>1</v>
      </c>
      <c r="J176" s="70">
        <v>0</v>
      </c>
      <c r="K176" s="74">
        <v>0</v>
      </c>
      <c r="L176" s="74">
        <v>0</v>
      </c>
      <c r="M176" s="70">
        <f t="shared" si="49"/>
        <v>1</v>
      </c>
      <c r="N176" s="74">
        <v>0</v>
      </c>
      <c r="O176" s="55">
        <f t="shared" si="53"/>
        <v>0</v>
      </c>
      <c r="P176" s="58">
        <v>0</v>
      </c>
      <c r="Q176" s="169">
        <v>0</v>
      </c>
      <c r="R176" s="58">
        <v>0</v>
      </c>
      <c r="S176" s="170">
        <v>0</v>
      </c>
      <c r="T176" s="23" t="str">
        <f t="shared" si="50"/>
        <v>-</v>
      </c>
      <c r="U176" s="24" t="str">
        <f t="shared" si="51"/>
        <v>-</v>
      </c>
      <c r="V176" s="15"/>
    </row>
    <row r="177" spans="1:22" ht="17.25" customHeight="1">
      <c r="A177" s="95"/>
      <c r="B177" s="99"/>
      <c r="C177" s="144" t="s">
        <v>183</v>
      </c>
      <c r="D177" s="91">
        <f t="shared" si="52"/>
        <v>8</v>
      </c>
      <c r="E177" s="83">
        <f>SUM(E170:E176)</f>
        <v>0</v>
      </c>
      <c r="F177" s="83">
        <f aca="true" t="shared" si="58" ref="F177:L177">SUM(F170:F176)</f>
        <v>1</v>
      </c>
      <c r="G177" s="83">
        <f t="shared" si="58"/>
        <v>3</v>
      </c>
      <c r="H177" s="83">
        <f t="shared" si="58"/>
        <v>0</v>
      </c>
      <c r="I177" s="83">
        <f t="shared" si="58"/>
        <v>3</v>
      </c>
      <c r="J177" s="83">
        <f t="shared" si="58"/>
        <v>1</v>
      </c>
      <c r="K177" s="83">
        <f t="shared" si="58"/>
        <v>0</v>
      </c>
      <c r="L177" s="83">
        <f t="shared" si="58"/>
        <v>0</v>
      </c>
      <c r="M177" s="83">
        <f t="shared" si="49"/>
        <v>7</v>
      </c>
      <c r="N177" s="157">
        <f>SUM(N170:N176)</f>
        <v>5</v>
      </c>
      <c r="O177" s="63">
        <f t="shared" si="53"/>
        <v>552</v>
      </c>
      <c r="P177" s="206">
        <f>SUM(P170:P176)</f>
        <v>382</v>
      </c>
      <c r="Q177" s="187">
        <f>SUM(Q170:Q176)</f>
        <v>0</v>
      </c>
      <c r="R177" s="206">
        <f>SUM(R170:R176)</f>
        <v>170</v>
      </c>
      <c r="S177" s="189">
        <f>SUM(S170:S176)</f>
        <v>18808.5</v>
      </c>
      <c r="T177" s="54">
        <f t="shared" si="50"/>
        <v>34.07336956521739</v>
      </c>
      <c r="U177" s="31">
        <f t="shared" si="51"/>
        <v>110.4</v>
      </c>
      <c r="V177" s="15"/>
    </row>
    <row r="178" spans="1:22" ht="17.25" customHeight="1">
      <c r="A178" s="95"/>
      <c r="B178" s="99"/>
      <c r="C178" s="145" t="s">
        <v>205</v>
      </c>
      <c r="D178" s="77">
        <f t="shared" si="52"/>
        <v>21</v>
      </c>
      <c r="E178" s="73">
        <f>SUM(E160,E163,E166,E169,E177)</f>
        <v>1</v>
      </c>
      <c r="F178" s="73">
        <f aca="true" t="shared" si="59" ref="F178:P178">SUM(F160,F163,F166,F169,F177)</f>
        <v>2</v>
      </c>
      <c r="G178" s="73">
        <f t="shared" si="59"/>
        <v>6</v>
      </c>
      <c r="H178" s="73">
        <f t="shared" si="59"/>
        <v>1</v>
      </c>
      <c r="I178" s="73">
        <f t="shared" si="59"/>
        <v>8</v>
      </c>
      <c r="J178" s="73">
        <f t="shared" si="59"/>
        <v>3</v>
      </c>
      <c r="K178" s="73">
        <f t="shared" si="59"/>
        <v>0</v>
      </c>
      <c r="L178" s="73">
        <f t="shared" si="59"/>
        <v>0</v>
      </c>
      <c r="M178" s="73">
        <f t="shared" si="49"/>
        <v>18</v>
      </c>
      <c r="N178" s="73">
        <f t="shared" si="59"/>
        <v>14</v>
      </c>
      <c r="O178" s="52">
        <f t="shared" si="53"/>
        <v>1908.5</v>
      </c>
      <c r="P178" s="52">
        <f t="shared" si="59"/>
        <v>1177</v>
      </c>
      <c r="Q178" s="52">
        <f>SUM(Q160,Q163,Q166,Q169,Q177)</f>
        <v>0</v>
      </c>
      <c r="R178" s="52">
        <f>SUM(R160,R163,R166,R169,R177)</f>
        <v>731.5</v>
      </c>
      <c r="S178" s="27">
        <f>SUM(S160,S163,S166,S169,S177)</f>
        <v>77985.52</v>
      </c>
      <c r="T178" s="27">
        <f t="shared" si="50"/>
        <v>40.86220592088028</v>
      </c>
      <c r="U178" s="27">
        <f t="shared" si="51"/>
        <v>136.32142857142858</v>
      </c>
      <c r="V178" s="15"/>
    </row>
    <row r="179" spans="1:22" ht="17.25" customHeight="1">
      <c r="A179" s="95"/>
      <c r="B179" s="352" t="s">
        <v>260</v>
      </c>
      <c r="C179" s="241" t="s">
        <v>128</v>
      </c>
      <c r="D179" s="86">
        <f t="shared" si="52"/>
        <v>1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1</v>
      </c>
      <c r="K179" s="74">
        <v>0</v>
      </c>
      <c r="L179" s="74">
        <v>0</v>
      </c>
      <c r="M179" s="70">
        <f t="shared" si="49"/>
        <v>0</v>
      </c>
      <c r="N179" s="74">
        <v>0</v>
      </c>
      <c r="O179" s="55">
        <f t="shared" si="53"/>
        <v>0</v>
      </c>
      <c r="P179" s="58">
        <v>0</v>
      </c>
      <c r="Q179" s="169">
        <v>0</v>
      </c>
      <c r="R179" s="58">
        <v>0</v>
      </c>
      <c r="S179" s="170">
        <v>0</v>
      </c>
      <c r="T179" s="23" t="str">
        <f t="shared" si="50"/>
        <v>-</v>
      </c>
      <c r="U179" s="24" t="str">
        <f t="shared" si="51"/>
        <v>-</v>
      </c>
      <c r="V179" s="15"/>
    </row>
    <row r="180" spans="1:22" ht="17.25" customHeight="1">
      <c r="A180" s="95"/>
      <c r="B180" s="353"/>
      <c r="C180" s="289" t="s">
        <v>130</v>
      </c>
      <c r="D180" s="91">
        <f>SUM(E180:L180)</f>
        <v>1</v>
      </c>
      <c r="E180" s="83">
        <v>0</v>
      </c>
      <c r="F180" s="83">
        <v>0</v>
      </c>
      <c r="G180" s="83">
        <v>0</v>
      </c>
      <c r="H180" s="83">
        <v>0</v>
      </c>
      <c r="I180" s="83">
        <v>1</v>
      </c>
      <c r="J180" s="83">
        <v>0</v>
      </c>
      <c r="K180" s="157">
        <v>0</v>
      </c>
      <c r="L180" s="157">
        <v>0</v>
      </c>
      <c r="M180" s="83">
        <f>SUM(E180:I180)</f>
        <v>1</v>
      </c>
      <c r="N180" s="157">
        <v>1</v>
      </c>
      <c r="O180" s="63">
        <f>IF(AND(P180=0,Q180=0,R180=0),0,SUM(P180:R180))</f>
        <v>53</v>
      </c>
      <c r="P180" s="206">
        <v>0</v>
      </c>
      <c r="Q180" s="187">
        <v>0</v>
      </c>
      <c r="R180" s="206">
        <v>53</v>
      </c>
      <c r="S180" s="189">
        <v>2067</v>
      </c>
      <c r="T180" s="54">
        <f>IF(O180=0,"-",S180/O180)</f>
        <v>39</v>
      </c>
      <c r="U180" s="31">
        <f>IF(O180=0,"-",O180/N180)</f>
        <v>53</v>
      </c>
      <c r="V180" s="15"/>
    </row>
    <row r="181" spans="1:22" ht="17.25" customHeight="1">
      <c r="A181" s="95"/>
      <c r="B181" s="99"/>
      <c r="C181" s="106" t="s">
        <v>172</v>
      </c>
      <c r="D181" s="76">
        <f t="shared" si="52"/>
        <v>2</v>
      </c>
      <c r="E181" s="73">
        <f aca="true" t="shared" si="60" ref="E181:L181">SUM(E179:E180)</f>
        <v>0</v>
      </c>
      <c r="F181" s="73">
        <f t="shared" si="60"/>
        <v>0</v>
      </c>
      <c r="G181" s="73">
        <f t="shared" si="60"/>
        <v>0</v>
      </c>
      <c r="H181" s="73">
        <f t="shared" si="60"/>
        <v>0</v>
      </c>
      <c r="I181" s="73">
        <f t="shared" si="60"/>
        <v>1</v>
      </c>
      <c r="J181" s="73">
        <f t="shared" si="60"/>
        <v>1</v>
      </c>
      <c r="K181" s="152">
        <f t="shared" si="60"/>
        <v>0</v>
      </c>
      <c r="L181" s="152">
        <f t="shared" si="60"/>
        <v>0</v>
      </c>
      <c r="M181" s="73">
        <f t="shared" si="49"/>
        <v>1</v>
      </c>
      <c r="N181" s="152">
        <f>SUM(N179:N180)</f>
        <v>1</v>
      </c>
      <c r="O181" s="57">
        <f t="shared" si="53"/>
        <v>53</v>
      </c>
      <c r="P181" s="175">
        <f>SUM(P179:P180)</f>
        <v>0</v>
      </c>
      <c r="Q181" s="173">
        <f>SUM(Q179:Q180)</f>
        <v>0</v>
      </c>
      <c r="R181" s="175">
        <f>SUM(R179:R180)</f>
        <v>53</v>
      </c>
      <c r="S181" s="174">
        <f>SUM(S179:S180)</f>
        <v>2067</v>
      </c>
      <c r="T181" s="27">
        <f t="shared" si="50"/>
        <v>39</v>
      </c>
      <c r="U181" s="28">
        <f t="shared" si="51"/>
        <v>53</v>
      </c>
      <c r="V181" s="15"/>
    </row>
    <row r="182" spans="1:22" ht="24.75" customHeight="1" thickBot="1">
      <c r="A182" s="110"/>
      <c r="B182" s="110"/>
      <c r="C182" s="142" t="s">
        <v>202</v>
      </c>
      <c r="D182" s="89">
        <f t="shared" si="52"/>
        <v>23</v>
      </c>
      <c r="E182" s="75">
        <f aca="true" t="shared" si="61" ref="E182:L182">SUM(E178,E181)</f>
        <v>1</v>
      </c>
      <c r="F182" s="75">
        <f t="shared" si="61"/>
        <v>2</v>
      </c>
      <c r="G182" s="75">
        <f t="shared" si="61"/>
        <v>6</v>
      </c>
      <c r="H182" s="75">
        <f t="shared" si="61"/>
        <v>1</v>
      </c>
      <c r="I182" s="75">
        <f t="shared" si="61"/>
        <v>9</v>
      </c>
      <c r="J182" s="75">
        <f t="shared" si="61"/>
        <v>4</v>
      </c>
      <c r="K182" s="153">
        <f t="shared" si="61"/>
        <v>0</v>
      </c>
      <c r="L182" s="153">
        <f t="shared" si="61"/>
        <v>0</v>
      </c>
      <c r="M182" s="75">
        <f t="shared" si="49"/>
        <v>19</v>
      </c>
      <c r="N182" s="153">
        <f>SUM(N178,N181)</f>
        <v>15</v>
      </c>
      <c r="O182" s="59">
        <f t="shared" si="53"/>
        <v>1961.5</v>
      </c>
      <c r="P182" s="177">
        <f>SUM(P178,P181)</f>
        <v>1177</v>
      </c>
      <c r="Q182" s="177">
        <f>SUM(Q178,Q181)</f>
        <v>0</v>
      </c>
      <c r="R182" s="177">
        <f>SUM(R178,R181)</f>
        <v>784.5</v>
      </c>
      <c r="S182" s="190">
        <f>SUM(S178,S181)</f>
        <v>80052.52</v>
      </c>
      <c r="T182" s="34">
        <f t="shared" si="50"/>
        <v>40.811888860565894</v>
      </c>
      <c r="U182" s="35">
        <f t="shared" si="51"/>
        <v>130.76666666666668</v>
      </c>
      <c r="V182" s="15"/>
    </row>
    <row r="183" spans="1:22" ht="17.25" customHeight="1" thickTop="1">
      <c r="A183" s="95"/>
      <c r="B183" s="109" t="s">
        <v>262</v>
      </c>
      <c r="C183" s="267" t="s">
        <v>136</v>
      </c>
      <c r="D183" s="76">
        <f>SUM(E183:L183)</f>
        <v>1</v>
      </c>
      <c r="E183" s="73">
        <v>0</v>
      </c>
      <c r="F183" s="73">
        <v>0</v>
      </c>
      <c r="G183" s="73">
        <v>0</v>
      </c>
      <c r="H183" s="73">
        <v>1</v>
      </c>
      <c r="I183" s="73">
        <v>0</v>
      </c>
      <c r="J183" s="73">
        <v>0</v>
      </c>
      <c r="K183" s="152">
        <v>0</v>
      </c>
      <c r="L183" s="152">
        <v>0</v>
      </c>
      <c r="M183" s="73">
        <f>SUM(E183:I183)</f>
        <v>1</v>
      </c>
      <c r="N183" s="152">
        <v>0</v>
      </c>
      <c r="O183" s="57">
        <f>IF(AND(P183=0,Q183=0,R183=0),0,SUM(P183:R183))</f>
        <v>0</v>
      </c>
      <c r="P183" s="175">
        <v>0</v>
      </c>
      <c r="Q183" s="173">
        <v>0</v>
      </c>
      <c r="R183" s="175">
        <v>0</v>
      </c>
      <c r="S183" s="174">
        <v>0</v>
      </c>
      <c r="T183" s="27" t="str">
        <f>IF(O183=0,"-",S183/O183)</f>
        <v>-</v>
      </c>
      <c r="U183" s="28" t="str">
        <f>IF(O183=0,"-",O183/N183)</f>
        <v>-</v>
      </c>
      <c r="V183" s="15"/>
    </row>
    <row r="184" spans="1:22" ht="17.25" customHeight="1">
      <c r="A184" s="120"/>
      <c r="B184" s="354" t="s">
        <v>134</v>
      </c>
      <c r="C184" s="290" t="s">
        <v>135</v>
      </c>
      <c r="D184" s="291">
        <f>SUM(E184:L184)</f>
        <v>1</v>
      </c>
      <c r="E184" s="138">
        <v>0</v>
      </c>
      <c r="F184" s="138">
        <v>0</v>
      </c>
      <c r="G184" s="138">
        <v>0</v>
      </c>
      <c r="H184" s="138">
        <v>1</v>
      </c>
      <c r="I184" s="138">
        <v>0</v>
      </c>
      <c r="J184" s="138">
        <v>0</v>
      </c>
      <c r="K184" s="160">
        <v>0</v>
      </c>
      <c r="L184" s="160">
        <v>0</v>
      </c>
      <c r="M184" s="138">
        <f>SUM(E184:I184)</f>
        <v>1</v>
      </c>
      <c r="N184" s="160">
        <v>1</v>
      </c>
      <c r="O184" s="139">
        <f t="shared" si="53"/>
        <v>6</v>
      </c>
      <c r="P184" s="197">
        <v>6</v>
      </c>
      <c r="Q184" s="198">
        <v>0</v>
      </c>
      <c r="R184" s="197">
        <v>0</v>
      </c>
      <c r="S184" s="199">
        <v>54</v>
      </c>
      <c r="T184" s="140">
        <f>IF(O184=0,"-",S184/O184)</f>
        <v>9</v>
      </c>
      <c r="U184" s="141">
        <f>IF(O184=0,"-",O184/N184)</f>
        <v>6</v>
      </c>
      <c r="V184" s="15"/>
    </row>
    <row r="185" spans="1:22" ht="17.25" customHeight="1">
      <c r="A185" s="120"/>
      <c r="B185" s="355"/>
      <c r="C185" s="284" t="s">
        <v>173</v>
      </c>
      <c r="D185" s="285">
        <f>SUM(E185:L185)</f>
        <v>2</v>
      </c>
      <c r="E185" s="272">
        <v>0</v>
      </c>
      <c r="F185" s="272">
        <v>0</v>
      </c>
      <c r="G185" s="272">
        <v>0</v>
      </c>
      <c r="H185" s="272">
        <v>0</v>
      </c>
      <c r="I185" s="272">
        <v>2</v>
      </c>
      <c r="J185" s="272">
        <v>0</v>
      </c>
      <c r="K185" s="273">
        <v>0</v>
      </c>
      <c r="L185" s="273">
        <v>0</v>
      </c>
      <c r="M185" s="272">
        <f>SUM(E185:I185)</f>
        <v>2</v>
      </c>
      <c r="N185" s="273">
        <v>2</v>
      </c>
      <c r="O185" s="286">
        <f t="shared" si="53"/>
        <v>76</v>
      </c>
      <c r="P185" s="277">
        <v>0</v>
      </c>
      <c r="Q185" s="278">
        <v>0</v>
      </c>
      <c r="R185" s="277">
        <v>76</v>
      </c>
      <c r="S185" s="287">
        <v>1838.5</v>
      </c>
      <c r="T185" s="281">
        <f>IF(O185=0,"-",S185/O185)</f>
        <v>24.19078947368421</v>
      </c>
      <c r="U185" s="282">
        <f>IF(O185=0,"-",O185/N185)</f>
        <v>38</v>
      </c>
      <c r="V185" s="15"/>
    </row>
    <row r="186" spans="1:22" ht="17.25" customHeight="1">
      <c r="A186" s="120"/>
      <c r="B186" s="356"/>
      <c r="C186" s="289" t="s">
        <v>259</v>
      </c>
      <c r="D186" s="285">
        <f>SUM(E186:L186)</f>
        <v>3</v>
      </c>
      <c r="E186" s="83">
        <f>SUM(E184:E185)</f>
        <v>0</v>
      </c>
      <c r="F186" s="83">
        <f aca="true" t="shared" si="62" ref="F186:N186">SUM(F184:F185)</f>
        <v>0</v>
      </c>
      <c r="G186" s="83">
        <f t="shared" si="62"/>
        <v>0</v>
      </c>
      <c r="H186" s="83">
        <f t="shared" si="62"/>
        <v>1</v>
      </c>
      <c r="I186" s="83">
        <f t="shared" si="62"/>
        <v>2</v>
      </c>
      <c r="J186" s="83">
        <f t="shared" si="62"/>
        <v>0</v>
      </c>
      <c r="K186" s="83">
        <f t="shared" si="62"/>
        <v>0</v>
      </c>
      <c r="L186" s="83">
        <f t="shared" si="62"/>
        <v>0</v>
      </c>
      <c r="M186" s="78">
        <f>SUM(E186:I186)</f>
        <v>3</v>
      </c>
      <c r="N186" s="83">
        <f t="shared" si="62"/>
        <v>3</v>
      </c>
      <c r="O186" s="60">
        <f t="shared" si="53"/>
        <v>82</v>
      </c>
      <c r="P186" s="62">
        <f>SUM(P184:P185)</f>
        <v>6</v>
      </c>
      <c r="Q186" s="62">
        <f>SUM(Q184:Q185)</f>
        <v>0</v>
      </c>
      <c r="R186" s="62">
        <f>SUM(R184:R185)</f>
        <v>76</v>
      </c>
      <c r="S186" s="54">
        <f>SUM(S184:S185)</f>
        <v>1892.5</v>
      </c>
      <c r="T186" s="281">
        <f>IF(O186=0,"-",S186/O186)</f>
        <v>23.079268292682926</v>
      </c>
      <c r="U186" s="282">
        <f>IF(O186=0,"-",O186/N186)</f>
        <v>27.333333333333332</v>
      </c>
      <c r="V186" s="15"/>
    </row>
    <row r="187" spans="1:22" ht="17.25" customHeight="1">
      <c r="A187" s="120"/>
      <c r="B187" s="121"/>
      <c r="C187" s="217" t="s">
        <v>205</v>
      </c>
      <c r="D187" s="90">
        <f>SUM(E187:L187)</f>
        <v>4</v>
      </c>
      <c r="E187" s="78">
        <f>E186+E183</f>
        <v>0</v>
      </c>
      <c r="F187" s="78">
        <f aca="true" t="shared" si="63" ref="F187:N187">F186+F183</f>
        <v>0</v>
      </c>
      <c r="G187" s="78">
        <f t="shared" si="63"/>
        <v>0</v>
      </c>
      <c r="H187" s="78">
        <f t="shared" si="63"/>
        <v>2</v>
      </c>
      <c r="I187" s="78">
        <f t="shared" si="63"/>
        <v>2</v>
      </c>
      <c r="J187" s="78">
        <f t="shared" si="63"/>
        <v>0</v>
      </c>
      <c r="K187" s="78">
        <f t="shared" si="63"/>
        <v>0</v>
      </c>
      <c r="L187" s="78">
        <f t="shared" si="63"/>
        <v>0</v>
      </c>
      <c r="M187" s="78">
        <f>SUM(E187:I187)</f>
        <v>4</v>
      </c>
      <c r="N187" s="78">
        <f t="shared" si="63"/>
        <v>3</v>
      </c>
      <c r="O187" s="60">
        <f t="shared" si="53"/>
        <v>82</v>
      </c>
      <c r="P187" s="283">
        <f>P186+P183</f>
        <v>6</v>
      </c>
      <c r="Q187" s="283">
        <f>Q186+Q183</f>
        <v>0</v>
      </c>
      <c r="R187" s="283">
        <f>R186+R183</f>
        <v>76</v>
      </c>
      <c r="S187" s="36">
        <f>S186+S183</f>
        <v>1892.5</v>
      </c>
      <c r="T187" s="36">
        <f>IF(O187=0,"-",S187/O187)</f>
        <v>23.079268292682926</v>
      </c>
      <c r="U187" s="37">
        <f>IF(O187=0,"-",O187/N187)</f>
        <v>27.333333333333332</v>
      </c>
      <c r="V187" s="15"/>
    </row>
    <row r="188" spans="1:22" ht="17.25" customHeight="1">
      <c r="A188" s="95"/>
      <c r="B188" s="95"/>
      <c r="C188" s="242" t="s">
        <v>222</v>
      </c>
      <c r="D188" s="86">
        <f t="shared" si="52"/>
        <v>4</v>
      </c>
      <c r="E188" s="70">
        <v>3</v>
      </c>
      <c r="F188" s="70">
        <v>1</v>
      </c>
      <c r="G188" s="70">
        <v>0</v>
      </c>
      <c r="H188" s="70">
        <v>0</v>
      </c>
      <c r="I188" s="70">
        <v>0</v>
      </c>
      <c r="J188" s="70">
        <v>0</v>
      </c>
      <c r="K188" s="74">
        <v>0</v>
      </c>
      <c r="L188" s="74">
        <v>0</v>
      </c>
      <c r="M188" s="70">
        <f t="shared" si="49"/>
        <v>4</v>
      </c>
      <c r="N188" s="74">
        <v>2</v>
      </c>
      <c r="O188" s="55">
        <f t="shared" si="53"/>
        <v>91.1</v>
      </c>
      <c r="P188" s="58">
        <v>91.1</v>
      </c>
      <c r="Q188" s="169">
        <v>0</v>
      </c>
      <c r="R188" s="58">
        <v>0</v>
      </c>
      <c r="S188" s="170">
        <v>1170</v>
      </c>
      <c r="T188" s="23">
        <f t="shared" si="50"/>
        <v>12.843029637760702</v>
      </c>
      <c r="U188" s="24">
        <f t="shared" si="51"/>
        <v>45.55</v>
      </c>
      <c r="V188" s="15"/>
    </row>
    <row r="189" spans="1:22" ht="17.25" customHeight="1">
      <c r="A189" s="95"/>
      <c r="B189" s="95"/>
      <c r="C189" s="242" t="s">
        <v>221</v>
      </c>
      <c r="D189" s="86">
        <f>SUM(E189:L189)</f>
        <v>1</v>
      </c>
      <c r="E189" s="70">
        <v>0</v>
      </c>
      <c r="F189" s="70">
        <v>0</v>
      </c>
      <c r="G189" s="70">
        <v>0</v>
      </c>
      <c r="H189" s="70">
        <v>0</v>
      </c>
      <c r="I189" s="70">
        <v>1</v>
      </c>
      <c r="J189" s="70">
        <v>0</v>
      </c>
      <c r="K189" s="74">
        <v>0</v>
      </c>
      <c r="L189" s="74">
        <v>0</v>
      </c>
      <c r="M189" s="70">
        <f>SUM(E189:I189)</f>
        <v>1</v>
      </c>
      <c r="N189" s="74">
        <v>1</v>
      </c>
      <c r="O189" s="55">
        <f>IF(AND(P189=0,Q189=0,R189=0),0,SUM(P189:R189))</f>
        <v>4.8</v>
      </c>
      <c r="P189" s="58">
        <v>0</v>
      </c>
      <c r="Q189" s="169">
        <v>0</v>
      </c>
      <c r="R189" s="58">
        <v>4.8</v>
      </c>
      <c r="S189" s="170">
        <v>91.2</v>
      </c>
      <c r="T189" s="23">
        <f>IF(O189=0,"-",S189/O189)</f>
        <v>19</v>
      </c>
      <c r="U189" s="24">
        <f>IF(O189=0,"-",O189/N189)</f>
        <v>4.8</v>
      </c>
      <c r="V189" s="1"/>
    </row>
    <row r="190" spans="1:22" ht="17.25" customHeight="1">
      <c r="A190" s="329" t="s">
        <v>265</v>
      </c>
      <c r="B190" s="331" t="s">
        <v>131</v>
      </c>
      <c r="C190" s="241" t="s">
        <v>132</v>
      </c>
      <c r="D190" s="86">
        <f t="shared" si="52"/>
        <v>2</v>
      </c>
      <c r="E190" s="70">
        <v>1</v>
      </c>
      <c r="F190" s="70">
        <v>1</v>
      </c>
      <c r="G190" s="70">
        <v>0</v>
      </c>
      <c r="H190" s="70">
        <v>0</v>
      </c>
      <c r="I190" s="70">
        <v>0</v>
      </c>
      <c r="J190" s="70">
        <v>0</v>
      </c>
      <c r="K190" s="74">
        <v>0</v>
      </c>
      <c r="L190" s="74">
        <v>0</v>
      </c>
      <c r="M190" s="70">
        <f t="shared" si="49"/>
        <v>2</v>
      </c>
      <c r="N190" s="74">
        <v>2</v>
      </c>
      <c r="O190" s="55">
        <f t="shared" si="53"/>
        <v>6.15</v>
      </c>
      <c r="P190" s="210">
        <v>6</v>
      </c>
      <c r="Q190" s="169">
        <v>0.15</v>
      </c>
      <c r="R190" s="210">
        <v>0</v>
      </c>
      <c r="S190" s="170">
        <v>97.43</v>
      </c>
      <c r="T190" s="23">
        <f t="shared" si="50"/>
        <v>15.842276422764227</v>
      </c>
      <c r="U190" s="24">
        <f t="shared" si="51"/>
        <v>3.075</v>
      </c>
      <c r="V190" s="1"/>
    </row>
    <row r="191" spans="1:22" ht="17.25" customHeight="1">
      <c r="A191" s="329"/>
      <c r="B191" s="331"/>
      <c r="C191" s="241" t="s">
        <v>187</v>
      </c>
      <c r="D191" s="86">
        <f>SUM(E191:L191)</f>
        <v>1</v>
      </c>
      <c r="E191" s="70">
        <v>0</v>
      </c>
      <c r="F191" s="70">
        <v>0</v>
      </c>
      <c r="G191" s="70">
        <v>0</v>
      </c>
      <c r="H191" s="70">
        <v>0</v>
      </c>
      <c r="I191" s="70">
        <v>1</v>
      </c>
      <c r="J191" s="70">
        <v>0</v>
      </c>
      <c r="K191" s="74">
        <v>0</v>
      </c>
      <c r="L191" s="74">
        <v>0</v>
      </c>
      <c r="M191" s="70">
        <f>SUM(E191:I191)</f>
        <v>1</v>
      </c>
      <c r="N191" s="74">
        <v>1</v>
      </c>
      <c r="O191" s="55">
        <f>IF(AND(P191=0,Q191=0,R191=0),0,SUM(P191:R191))</f>
        <v>36</v>
      </c>
      <c r="P191" s="210">
        <v>0</v>
      </c>
      <c r="Q191" s="169">
        <v>0</v>
      </c>
      <c r="R191" s="210">
        <v>36</v>
      </c>
      <c r="S191" s="170">
        <v>972</v>
      </c>
      <c r="T191" s="23">
        <f>IF(O191=0,"-",S191/O191)</f>
        <v>27</v>
      </c>
      <c r="U191" s="24">
        <f>IF(O191=0,"-",O191/N191)</f>
        <v>36</v>
      </c>
      <c r="V191" s="1"/>
    </row>
    <row r="192" spans="1:22" ht="17.25" customHeight="1">
      <c r="A192" s="112"/>
      <c r="B192" s="105"/>
      <c r="C192" s="241" t="s">
        <v>250</v>
      </c>
      <c r="D192" s="86">
        <f>SUM(E192:L192)</f>
        <v>1</v>
      </c>
      <c r="E192" s="70">
        <v>0</v>
      </c>
      <c r="F192" s="70">
        <v>0</v>
      </c>
      <c r="G192" s="70">
        <v>0</v>
      </c>
      <c r="H192" s="70">
        <v>0</v>
      </c>
      <c r="I192" s="70">
        <v>1</v>
      </c>
      <c r="J192" s="70">
        <v>0</v>
      </c>
      <c r="K192" s="74">
        <v>0</v>
      </c>
      <c r="L192" s="74">
        <v>0</v>
      </c>
      <c r="M192" s="70">
        <f>SUM(E192:L192)</f>
        <v>1</v>
      </c>
      <c r="N192" s="74">
        <v>1</v>
      </c>
      <c r="O192" s="55">
        <f>IF(AND(P192=0,Q192=0,R192=0),0,SUM(P192:R192))</f>
        <v>108.6</v>
      </c>
      <c r="P192" s="210">
        <v>0</v>
      </c>
      <c r="Q192" s="169">
        <v>0</v>
      </c>
      <c r="R192" s="210">
        <v>108.6</v>
      </c>
      <c r="S192" s="170">
        <v>4398.3</v>
      </c>
      <c r="T192" s="23">
        <f>IF(O192=0,"-",S192/O192)</f>
        <v>40.50000000000001</v>
      </c>
      <c r="U192" s="24">
        <f>IF(O192=0,"-",O192/N192)</f>
        <v>108.6</v>
      </c>
      <c r="V192" s="1"/>
    </row>
    <row r="193" spans="1:22" ht="17.25" customHeight="1">
      <c r="A193" s="95"/>
      <c r="B193" s="120"/>
      <c r="C193" s="245" t="s">
        <v>133</v>
      </c>
      <c r="D193" s="76">
        <f>SUM(E193:L193)</f>
        <v>1</v>
      </c>
      <c r="E193" s="73">
        <v>0</v>
      </c>
      <c r="F193" s="73">
        <v>0</v>
      </c>
      <c r="G193" s="73">
        <v>0</v>
      </c>
      <c r="H193" s="73">
        <v>0</v>
      </c>
      <c r="I193" s="73">
        <v>1</v>
      </c>
      <c r="J193" s="73">
        <v>0</v>
      </c>
      <c r="K193" s="152">
        <v>0</v>
      </c>
      <c r="L193" s="152">
        <v>0</v>
      </c>
      <c r="M193" s="73">
        <f>SUM(E193:I193)</f>
        <v>1</v>
      </c>
      <c r="N193" s="152">
        <v>1</v>
      </c>
      <c r="O193" s="57">
        <f>IF(AND(P193=0,Q193=0,R193=0),0,SUM(P193:R193))</f>
        <v>60</v>
      </c>
      <c r="P193" s="175">
        <v>0</v>
      </c>
      <c r="Q193" s="173">
        <v>0</v>
      </c>
      <c r="R193" s="175">
        <v>60</v>
      </c>
      <c r="S193" s="174">
        <v>1920</v>
      </c>
      <c r="T193" s="27">
        <f>IF(O193=0,"-",S193/O193)</f>
        <v>32</v>
      </c>
      <c r="U193" s="28">
        <f>IF(O193=0,"-",O193/N193)</f>
        <v>60</v>
      </c>
      <c r="V193" s="1"/>
    </row>
    <row r="194" spans="1:22" ht="17.25" customHeight="1">
      <c r="A194" s="136"/>
      <c r="B194" s="225"/>
      <c r="C194" s="144" t="s">
        <v>183</v>
      </c>
      <c r="D194" s="91">
        <f t="shared" si="52"/>
        <v>10</v>
      </c>
      <c r="E194" s="83">
        <f>SUM(E188:E193)</f>
        <v>4</v>
      </c>
      <c r="F194" s="83">
        <f aca="true" t="shared" si="64" ref="F194:L194">SUM(F188:F193)</f>
        <v>2</v>
      </c>
      <c r="G194" s="83">
        <f t="shared" si="64"/>
        <v>0</v>
      </c>
      <c r="H194" s="83">
        <f t="shared" si="64"/>
        <v>0</v>
      </c>
      <c r="I194" s="83">
        <f t="shared" si="64"/>
        <v>4</v>
      </c>
      <c r="J194" s="83">
        <f t="shared" si="64"/>
        <v>0</v>
      </c>
      <c r="K194" s="83">
        <f t="shared" si="64"/>
        <v>0</v>
      </c>
      <c r="L194" s="83">
        <f t="shared" si="64"/>
        <v>0</v>
      </c>
      <c r="M194" s="83">
        <f>SUM(M188:M193)</f>
        <v>10</v>
      </c>
      <c r="N194" s="83">
        <f>SUM(N188:N193)</f>
        <v>8</v>
      </c>
      <c r="O194" s="63">
        <f t="shared" si="53"/>
        <v>306.65</v>
      </c>
      <c r="P194" s="62">
        <f>SUM(P188:P193)</f>
        <v>97.1</v>
      </c>
      <c r="Q194" s="62">
        <f>SUM(Q188:Q193)</f>
        <v>0.15</v>
      </c>
      <c r="R194" s="62">
        <f>SUM(R188:R193)</f>
        <v>209.39999999999998</v>
      </c>
      <c r="S194" s="54">
        <f>SUM(S188:S193)</f>
        <v>8648.93</v>
      </c>
      <c r="T194" s="54">
        <f t="shared" si="50"/>
        <v>28.204565465514435</v>
      </c>
      <c r="U194" s="31">
        <f t="shared" si="51"/>
        <v>38.33125</v>
      </c>
      <c r="V194" s="1"/>
    </row>
    <row r="195" spans="1:22" ht="17.25" customHeight="1">
      <c r="A195" s="95"/>
      <c r="B195" s="109" t="s">
        <v>263</v>
      </c>
      <c r="C195" s="245" t="s">
        <v>129</v>
      </c>
      <c r="D195" s="76">
        <f>SUM(E195:L195)</f>
        <v>1</v>
      </c>
      <c r="E195" s="73">
        <v>0</v>
      </c>
      <c r="F195" s="73">
        <v>0</v>
      </c>
      <c r="G195" s="73">
        <v>0</v>
      </c>
      <c r="H195" s="73">
        <v>0</v>
      </c>
      <c r="I195" s="73">
        <v>1</v>
      </c>
      <c r="J195" s="73">
        <v>0</v>
      </c>
      <c r="K195" s="152">
        <v>0</v>
      </c>
      <c r="L195" s="152">
        <v>0</v>
      </c>
      <c r="M195" s="73">
        <f>SUM(E195:I195)</f>
        <v>1</v>
      </c>
      <c r="N195" s="152">
        <v>1</v>
      </c>
      <c r="O195" s="57">
        <f>IF(AND(P195=0,Q195=0,R195=0),0,SUM(P195:R195))</f>
        <v>0</v>
      </c>
      <c r="P195" s="175">
        <v>0</v>
      </c>
      <c r="Q195" s="173">
        <v>0</v>
      </c>
      <c r="R195" s="175">
        <v>0</v>
      </c>
      <c r="S195" s="174">
        <v>0</v>
      </c>
      <c r="T195" s="27" t="str">
        <f>IF(O195=0,"-",S195/O195)</f>
        <v>-</v>
      </c>
      <c r="U195" s="28" t="str">
        <f>IF(O195=0,"-",O195/N195)</f>
        <v>-</v>
      </c>
      <c r="V195" s="15"/>
    </row>
    <row r="196" spans="1:22" ht="17.25" customHeight="1">
      <c r="A196" s="95"/>
      <c r="B196" s="113"/>
      <c r="C196" s="111" t="s">
        <v>174</v>
      </c>
      <c r="D196" s="90">
        <f t="shared" si="52"/>
        <v>11</v>
      </c>
      <c r="E196" s="78">
        <f>E194+E195</f>
        <v>4</v>
      </c>
      <c r="F196" s="78">
        <f aca="true" t="shared" si="65" ref="F196:P196">F194+F195</f>
        <v>2</v>
      </c>
      <c r="G196" s="78">
        <f t="shared" si="65"/>
        <v>0</v>
      </c>
      <c r="H196" s="78">
        <f t="shared" si="65"/>
        <v>0</v>
      </c>
      <c r="I196" s="78">
        <f t="shared" si="65"/>
        <v>5</v>
      </c>
      <c r="J196" s="78">
        <f t="shared" si="65"/>
        <v>0</v>
      </c>
      <c r="K196" s="78">
        <f t="shared" si="65"/>
        <v>0</v>
      </c>
      <c r="L196" s="78">
        <f t="shared" si="65"/>
        <v>0</v>
      </c>
      <c r="M196" s="78">
        <f t="shared" si="49"/>
        <v>11</v>
      </c>
      <c r="N196" s="78">
        <f t="shared" si="65"/>
        <v>9</v>
      </c>
      <c r="O196" s="60">
        <f t="shared" si="53"/>
        <v>306.65</v>
      </c>
      <c r="P196" s="283">
        <f t="shared" si="65"/>
        <v>97.1</v>
      </c>
      <c r="Q196" s="283">
        <f>Q194+Q195</f>
        <v>0.15</v>
      </c>
      <c r="R196" s="283">
        <f>R194+R195</f>
        <v>209.39999999999998</v>
      </c>
      <c r="S196" s="36">
        <f>S194+S195</f>
        <v>8648.93</v>
      </c>
      <c r="T196" s="36">
        <f t="shared" si="50"/>
        <v>28.204565465514435</v>
      </c>
      <c r="U196" s="37">
        <f t="shared" si="51"/>
        <v>34.07222222222222</v>
      </c>
      <c r="V196" s="15"/>
    </row>
    <row r="197" spans="1:22" ht="17.25" customHeight="1">
      <c r="A197" s="95"/>
      <c r="B197" s="109" t="s">
        <v>143</v>
      </c>
      <c r="C197" s="245" t="s">
        <v>144</v>
      </c>
      <c r="D197" s="76">
        <f>SUM(E197:L197)</f>
        <v>1</v>
      </c>
      <c r="E197" s="73">
        <v>0</v>
      </c>
      <c r="F197" s="73">
        <v>0</v>
      </c>
      <c r="G197" s="73">
        <v>0</v>
      </c>
      <c r="H197" s="73">
        <v>0</v>
      </c>
      <c r="I197" s="73">
        <v>1</v>
      </c>
      <c r="J197" s="73">
        <v>0</v>
      </c>
      <c r="K197" s="152">
        <v>0</v>
      </c>
      <c r="L197" s="152">
        <v>0</v>
      </c>
      <c r="M197" s="73">
        <f>SUM(E197:I197)</f>
        <v>1</v>
      </c>
      <c r="N197" s="152">
        <v>1</v>
      </c>
      <c r="O197" s="57">
        <f>IF(AND(P197=0,Q197=0,R197=0),0,SUM(P197:R197))</f>
        <v>690</v>
      </c>
      <c r="P197" s="175">
        <v>0</v>
      </c>
      <c r="Q197" s="173">
        <v>0</v>
      </c>
      <c r="R197" s="175">
        <v>690</v>
      </c>
      <c r="S197" s="174">
        <v>14835</v>
      </c>
      <c r="T197" s="27">
        <f>IF(O197=0,"-",S197/O197)</f>
        <v>21.5</v>
      </c>
      <c r="U197" s="28">
        <f>IF(O197=0,"-",O197/N197)</f>
        <v>690</v>
      </c>
      <c r="V197" s="15"/>
    </row>
    <row r="198" spans="1:22" ht="17.25" customHeight="1">
      <c r="A198" s="112"/>
      <c r="B198" s="99"/>
      <c r="C198" s="106" t="s">
        <v>175</v>
      </c>
      <c r="D198" s="76">
        <f>SUM(E198:L198)</f>
        <v>1</v>
      </c>
      <c r="E198" s="73">
        <f>+E197</f>
        <v>0</v>
      </c>
      <c r="F198" s="73">
        <f aca="true" t="shared" si="66" ref="F198:N198">+F197</f>
        <v>0</v>
      </c>
      <c r="G198" s="73">
        <f t="shared" si="66"/>
        <v>0</v>
      </c>
      <c r="H198" s="73">
        <f t="shared" si="66"/>
        <v>0</v>
      </c>
      <c r="I198" s="73">
        <f t="shared" si="66"/>
        <v>1</v>
      </c>
      <c r="J198" s="73">
        <f t="shared" si="66"/>
        <v>0</v>
      </c>
      <c r="K198" s="73">
        <f t="shared" si="66"/>
        <v>0</v>
      </c>
      <c r="L198" s="73">
        <f t="shared" si="66"/>
        <v>0</v>
      </c>
      <c r="M198" s="73">
        <f>SUM(E198:I198)</f>
        <v>1</v>
      </c>
      <c r="N198" s="73">
        <f t="shared" si="66"/>
        <v>1</v>
      </c>
      <c r="O198" s="57">
        <f>IF(AND(P198=0,Q198=0,R198=0),0,SUM(P198:R198))</f>
        <v>690</v>
      </c>
      <c r="P198" s="52">
        <f>+P197</f>
        <v>0</v>
      </c>
      <c r="Q198" s="52">
        <f>+Q197</f>
        <v>0</v>
      </c>
      <c r="R198" s="52">
        <f>+R197</f>
        <v>690</v>
      </c>
      <c r="S198" s="27">
        <f>+S197</f>
        <v>14835</v>
      </c>
      <c r="T198" s="27">
        <f>IF(O198=0,"-",S198/O198)</f>
        <v>21.5</v>
      </c>
      <c r="U198" s="28">
        <f>IF(O198=0,"-",O198/N198)</f>
        <v>690</v>
      </c>
      <c r="V198" s="15"/>
    </row>
    <row r="199" spans="1:22" ht="24.75" customHeight="1" thickBot="1">
      <c r="A199" s="122"/>
      <c r="B199" s="123"/>
      <c r="C199" s="266" t="s">
        <v>202</v>
      </c>
      <c r="D199" s="92">
        <f t="shared" si="52"/>
        <v>16</v>
      </c>
      <c r="E199" s="84">
        <f>+E187+E196+E198</f>
        <v>4</v>
      </c>
      <c r="F199" s="84">
        <f aca="true" t="shared" si="67" ref="F199:K199">+F187+F196+F198</f>
        <v>2</v>
      </c>
      <c r="G199" s="84">
        <f t="shared" si="67"/>
        <v>0</v>
      </c>
      <c r="H199" s="84">
        <f t="shared" si="67"/>
        <v>2</v>
      </c>
      <c r="I199" s="84">
        <f>+I187+I196+I198</f>
        <v>8</v>
      </c>
      <c r="J199" s="84">
        <f t="shared" si="67"/>
        <v>0</v>
      </c>
      <c r="K199" s="84">
        <f t="shared" si="67"/>
        <v>0</v>
      </c>
      <c r="L199" s="84">
        <f>+L187+L196+L198</f>
        <v>0</v>
      </c>
      <c r="M199" s="84">
        <f>SUM(E199:I199)</f>
        <v>16</v>
      </c>
      <c r="N199" s="84">
        <f>+N187+N196+N198</f>
        <v>13</v>
      </c>
      <c r="O199" s="53">
        <f t="shared" si="53"/>
        <v>1078.65</v>
      </c>
      <c r="P199" s="53">
        <f>+P187+P196+P198</f>
        <v>103.1</v>
      </c>
      <c r="Q199" s="53">
        <f>+Q187+Q196+Q198</f>
        <v>0.15</v>
      </c>
      <c r="R199" s="53">
        <f>+R187+R196+R198</f>
        <v>975.4</v>
      </c>
      <c r="S199" s="35">
        <f>+S187+S196+S198</f>
        <v>25376.43</v>
      </c>
      <c r="T199" s="35">
        <f t="shared" si="50"/>
        <v>23.526102072034487</v>
      </c>
      <c r="U199" s="35">
        <f t="shared" si="51"/>
        <v>82.97307692307693</v>
      </c>
      <c r="V199" s="15"/>
    </row>
    <row r="200" spans="1:22" ht="17.25" customHeight="1">
      <c r="A200" s="292"/>
      <c r="B200" s="114"/>
      <c r="C200" s="239" t="s">
        <v>137</v>
      </c>
      <c r="D200" s="87">
        <f t="shared" si="52"/>
        <v>1</v>
      </c>
      <c r="E200" s="71">
        <v>1</v>
      </c>
      <c r="F200" s="71">
        <v>0</v>
      </c>
      <c r="G200" s="71">
        <v>0</v>
      </c>
      <c r="H200" s="71">
        <v>0</v>
      </c>
      <c r="I200" s="71">
        <v>0</v>
      </c>
      <c r="J200" s="71">
        <v>0</v>
      </c>
      <c r="K200" s="151">
        <v>0</v>
      </c>
      <c r="L200" s="151">
        <v>0</v>
      </c>
      <c r="M200" s="71">
        <f t="shared" si="49"/>
        <v>1</v>
      </c>
      <c r="N200" s="151">
        <v>1</v>
      </c>
      <c r="O200" s="56">
        <f t="shared" si="53"/>
        <v>10</v>
      </c>
      <c r="P200" s="179">
        <v>10</v>
      </c>
      <c r="Q200" s="171">
        <v>0</v>
      </c>
      <c r="R200" s="179">
        <v>0</v>
      </c>
      <c r="S200" s="294">
        <v>55</v>
      </c>
      <c r="T200" s="25">
        <f t="shared" si="50"/>
        <v>5.5</v>
      </c>
      <c r="U200" s="26">
        <f t="shared" si="51"/>
        <v>10</v>
      </c>
      <c r="V200" s="15"/>
    </row>
    <row r="201" spans="1:22" ht="17.25" customHeight="1">
      <c r="A201" s="331"/>
      <c r="B201" s="120"/>
      <c r="C201" s="295" t="s">
        <v>193</v>
      </c>
      <c r="D201" s="285">
        <f t="shared" si="52"/>
        <v>1</v>
      </c>
      <c r="E201" s="272">
        <v>0</v>
      </c>
      <c r="F201" s="272">
        <v>0</v>
      </c>
      <c r="G201" s="272">
        <v>1</v>
      </c>
      <c r="H201" s="272">
        <v>0</v>
      </c>
      <c r="I201" s="272">
        <v>0</v>
      </c>
      <c r="J201" s="272">
        <v>0</v>
      </c>
      <c r="K201" s="273">
        <v>0</v>
      </c>
      <c r="L201" s="273">
        <v>0</v>
      </c>
      <c r="M201" s="272">
        <f t="shared" si="49"/>
        <v>1</v>
      </c>
      <c r="N201" s="273">
        <v>1</v>
      </c>
      <c r="O201" s="286">
        <f t="shared" si="53"/>
        <v>4</v>
      </c>
      <c r="P201" s="277">
        <v>4</v>
      </c>
      <c r="Q201" s="278">
        <v>0</v>
      </c>
      <c r="R201" s="277">
        <v>0</v>
      </c>
      <c r="S201" s="287">
        <v>58</v>
      </c>
      <c r="T201" s="281">
        <f t="shared" si="50"/>
        <v>14.5</v>
      </c>
      <c r="U201" s="282">
        <f t="shared" si="51"/>
        <v>4</v>
      </c>
      <c r="V201" s="15"/>
    </row>
    <row r="202" spans="1:22" ht="17.25" customHeight="1">
      <c r="A202" s="331"/>
      <c r="B202" s="268"/>
      <c r="C202" s="284" t="s">
        <v>188</v>
      </c>
      <c r="D202" s="296">
        <f>SUM(E202:L202)</f>
        <v>1</v>
      </c>
      <c r="E202" s="273">
        <v>0</v>
      </c>
      <c r="F202" s="273">
        <v>0</v>
      </c>
      <c r="G202" s="273">
        <v>0</v>
      </c>
      <c r="H202" s="273">
        <v>0</v>
      </c>
      <c r="I202" s="273">
        <v>1</v>
      </c>
      <c r="J202" s="273">
        <v>0</v>
      </c>
      <c r="K202" s="273">
        <v>0</v>
      </c>
      <c r="L202" s="273">
        <v>0</v>
      </c>
      <c r="M202" s="273">
        <f>SUM(E202:I202)</f>
        <v>1</v>
      </c>
      <c r="N202" s="273">
        <v>1</v>
      </c>
      <c r="O202" s="277">
        <f>IF(AND(P202=0,Q202=0,R202=0),0,SUM(P202:R202))</f>
        <v>3.5</v>
      </c>
      <c r="P202" s="277">
        <v>0</v>
      </c>
      <c r="Q202" s="278">
        <v>0</v>
      </c>
      <c r="R202" s="277">
        <v>3.5</v>
      </c>
      <c r="S202" s="287">
        <v>48</v>
      </c>
      <c r="T202" s="297">
        <f>IF(O202=0,"-",S202/O202)</f>
        <v>13.714285714285714</v>
      </c>
      <c r="U202" s="298">
        <f>IF(O202=0,"-",O202/N202)</f>
        <v>3.5</v>
      </c>
      <c r="V202" s="15"/>
    </row>
    <row r="203" spans="1:22" s="22" customFormat="1" ht="17.25" customHeight="1">
      <c r="A203" s="268"/>
      <c r="B203" s="268"/>
      <c r="C203" s="284" t="s">
        <v>223</v>
      </c>
      <c r="D203" s="296">
        <f t="shared" si="52"/>
        <v>1</v>
      </c>
      <c r="E203" s="273">
        <v>0</v>
      </c>
      <c r="F203" s="273">
        <v>0</v>
      </c>
      <c r="G203" s="273">
        <v>0</v>
      </c>
      <c r="H203" s="273">
        <v>0</v>
      </c>
      <c r="I203" s="273">
        <v>0</v>
      </c>
      <c r="J203" s="273">
        <v>1</v>
      </c>
      <c r="K203" s="273">
        <v>0</v>
      </c>
      <c r="L203" s="273">
        <v>0</v>
      </c>
      <c r="M203" s="273">
        <f t="shared" si="49"/>
        <v>0</v>
      </c>
      <c r="N203" s="273">
        <v>0</v>
      </c>
      <c r="O203" s="277">
        <f t="shared" si="53"/>
        <v>0</v>
      </c>
      <c r="P203" s="277">
        <v>0</v>
      </c>
      <c r="Q203" s="278">
        <v>0</v>
      </c>
      <c r="R203" s="277">
        <v>0</v>
      </c>
      <c r="S203" s="287">
        <v>0</v>
      </c>
      <c r="T203" s="297" t="str">
        <f t="shared" si="50"/>
        <v>-</v>
      </c>
      <c r="U203" s="298" t="str">
        <f t="shared" si="51"/>
        <v>-</v>
      </c>
      <c r="V203" s="21"/>
    </row>
    <row r="204" spans="1:22" ht="17.25" customHeight="1">
      <c r="A204" s="269"/>
      <c r="B204" s="120"/>
      <c r="C204" s="299" t="s">
        <v>138</v>
      </c>
      <c r="D204" s="300">
        <f t="shared" si="52"/>
        <v>1</v>
      </c>
      <c r="E204" s="301">
        <v>0</v>
      </c>
      <c r="F204" s="301">
        <v>0</v>
      </c>
      <c r="G204" s="301">
        <v>0</v>
      </c>
      <c r="H204" s="301">
        <v>0</v>
      </c>
      <c r="I204" s="301">
        <v>1</v>
      </c>
      <c r="J204" s="301">
        <v>0</v>
      </c>
      <c r="K204" s="302">
        <v>0</v>
      </c>
      <c r="L204" s="302">
        <v>0</v>
      </c>
      <c r="M204" s="301">
        <f t="shared" si="49"/>
        <v>1</v>
      </c>
      <c r="N204" s="302">
        <v>1</v>
      </c>
      <c r="O204" s="303">
        <f t="shared" si="53"/>
        <v>600</v>
      </c>
      <c r="P204" s="304">
        <v>0</v>
      </c>
      <c r="Q204" s="305">
        <v>0</v>
      </c>
      <c r="R204" s="304">
        <v>600</v>
      </c>
      <c r="S204" s="306">
        <v>10200</v>
      </c>
      <c r="T204" s="307">
        <f t="shared" si="50"/>
        <v>17</v>
      </c>
      <c r="U204" s="308">
        <f t="shared" si="51"/>
        <v>600</v>
      </c>
      <c r="V204" s="15"/>
    </row>
    <row r="205" spans="1:22" ht="17.25" customHeight="1">
      <c r="A205" s="331" t="s">
        <v>139</v>
      </c>
      <c r="B205" s="120" t="s">
        <v>264</v>
      </c>
      <c r="C205" s="241" t="s">
        <v>140</v>
      </c>
      <c r="D205" s="86">
        <f t="shared" si="52"/>
        <v>3</v>
      </c>
      <c r="E205" s="70">
        <v>0</v>
      </c>
      <c r="F205" s="70">
        <v>0</v>
      </c>
      <c r="G205" s="70">
        <v>0</v>
      </c>
      <c r="H205" s="70">
        <v>0</v>
      </c>
      <c r="I205" s="70">
        <v>3</v>
      </c>
      <c r="J205" s="70">
        <v>0</v>
      </c>
      <c r="K205" s="74">
        <v>0</v>
      </c>
      <c r="L205" s="74">
        <v>0</v>
      </c>
      <c r="M205" s="70">
        <f t="shared" si="49"/>
        <v>3</v>
      </c>
      <c r="N205" s="74">
        <v>2</v>
      </c>
      <c r="O205" s="55">
        <f t="shared" si="53"/>
        <v>407</v>
      </c>
      <c r="P205" s="58">
        <v>0</v>
      </c>
      <c r="Q205" s="169">
        <v>0</v>
      </c>
      <c r="R205" s="58">
        <v>407</v>
      </c>
      <c r="S205" s="170">
        <v>6724.3</v>
      </c>
      <c r="T205" s="23">
        <f t="shared" si="50"/>
        <v>16.521621621621623</v>
      </c>
      <c r="U205" s="24">
        <f t="shared" si="51"/>
        <v>203.5</v>
      </c>
      <c r="V205" s="15"/>
    </row>
    <row r="206" spans="1:22" ht="17.25" customHeight="1">
      <c r="A206" s="332"/>
      <c r="B206" s="112"/>
      <c r="C206" s="96" t="s">
        <v>249</v>
      </c>
      <c r="D206" s="86">
        <f t="shared" si="52"/>
        <v>1</v>
      </c>
      <c r="E206" s="70">
        <f aca="true" t="shared" si="68" ref="E206:Q206">E204+E205</f>
        <v>0</v>
      </c>
      <c r="F206" s="70">
        <f t="shared" si="68"/>
        <v>0</v>
      </c>
      <c r="G206" s="70">
        <f t="shared" si="68"/>
        <v>0</v>
      </c>
      <c r="H206" s="70">
        <f t="shared" si="68"/>
        <v>0</v>
      </c>
      <c r="I206" s="70">
        <v>1</v>
      </c>
      <c r="J206" s="70">
        <f t="shared" si="68"/>
        <v>0</v>
      </c>
      <c r="K206" s="74">
        <f t="shared" si="68"/>
        <v>0</v>
      </c>
      <c r="L206" s="74">
        <f t="shared" si="68"/>
        <v>0</v>
      </c>
      <c r="M206" s="70">
        <f t="shared" si="49"/>
        <v>1</v>
      </c>
      <c r="N206" s="74">
        <v>1</v>
      </c>
      <c r="O206" s="55">
        <f t="shared" si="53"/>
        <v>18.8</v>
      </c>
      <c r="P206" s="58">
        <f t="shared" si="68"/>
        <v>0</v>
      </c>
      <c r="Q206" s="169">
        <f t="shared" si="68"/>
        <v>0</v>
      </c>
      <c r="R206" s="58">
        <v>18.8</v>
      </c>
      <c r="S206" s="170">
        <v>592.2</v>
      </c>
      <c r="T206" s="23">
        <f t="shared" si="50"/>
        <v>31.5</v>
      </c>
      <c r="U206" s="24">
        <f t="shared" si="51"/>
        <v>18.8</v>
      </c>
      <c r="V206" s="15"/>
    </row>
    <row r="207" spans="1:22" ht="17.25" customHeight="1">
      <c r="A207" s="314"/>
      <c r="B207" s="112"/>
      <c r="C207" s="96" t="s">
        <v>267</v>
      </c>
      <c r="D207" s="86">
        <f t="shared" si="52"/>
        <v>1</v>
      </c>
      <c r="E207" s="70">
        <v>0</v>
      </c>
      <c r="F207" s="70">
        <v>0</v>
      </c>
      <c r="G207" s="70">
        <v>0</v>
      </c>
      <c r="H207" s="70">
        <v>0</v>
      </c>
      <c r="I207" s="70">
        <v>1</v>
      </c>
      <c r="J207" s="70">
        <v>0</v>
      </c>
      <c r="K207" s="74">
        <v>0</v>
      </c>
      <c r="L207" s="74">
        <v>0</v>
      </c>
      <c r="M207" s="70">
        <f t="shared" si="49"/>
        <v>1</v>
      </c>
      <c r="N207" s="74">
        <v>1</v>
      </c>
      <c r="O207" s="55">
        <f t="shared" si="53"/>
        <v>80</v>
      </c>
      <c r="P207" s="58">
        <v>0</v>
      </c>
      <c r="Q207" s="169">
        <v>0</v>
      </c>
      <c r="R207" s="58">
        <v>80</v>
      </c>
      <c r="S207" s="170">
        <v>2176</v>
      </c>
      <c r="T207" s="23">
        <f>IF(O207=0,"-",S207/O207)</f>
        <v>27.2</v>
      </c>
      <c r="U207" s="24">
        <f>IF(O207=0,"-",O207/N207)</f>
        <v>80</v>
      </c>
      <c r="V207" s="15"/>
    </row>
    <row r="208" spans="1:22" ht="17.25" customHeight="1">
      <c r="A208" s="112"/>
      <c r="B208" s="120"/>
      <c r="C208" s="284" t="s">
        <v>145</v>
      </c>
      <c r="D208" s="309">
        <f>SUM(E208:L208)</f>
        <v>2</v>
      </c>
      <c r="E208" s="272">
        <v>2</v>
      </c>
      <c r="F208" s="272">
        <v>0</v>
      </c>
      <c r="G208" s="272">
        <v>0</v>
      </c>
      <c r="H208" s="272">
        <v>0</v>
      </c>
      <c r="I208" s="272">
        <v>0</v>
      </c>
      <c r="J208" s="272">
        <v>0</v>
      </c>
      <c r="K208" s="273">
        <v>0</v>
      </c>
      <c r="L208" s="273">
        <v>0</v>
      </c>
      <c r="M208" s="272">
        <f>SUM(E208:I208)</f>
        <v>2</v>
      </c>
      <c r="N208" s="273">
        <v>2</v>
      </c>
      <c r="O208" s="286">
        <f t="shared" si="53"/>
        <v>18</v>
      </c>
      <c r="P208" s="277">
        <v>0</v>
      </c>
      <c r="Q208" s="278">
        <v>18</v>
      </c>
      <c r="R208" s="277">
        <v>0</v>
      </c>
      <c r="S208" s="287">
        <v>486</v>
      </c>
      <c r="T208" s="281">
        <f>IF(O208=0,"-",S208/O208)</f>
        <v>27</v>
      </c>
      <c r="U208" s="282">
        <f>IF(O208=0,"-",O208/N208)</f>
        <v>9</v>
      </c>
      <c r="V208" s="15"/>
    </row>
    <row r="209" spans="1:22" ht="17.25" customHeight="1">
      <c r="A209" s="293"/>
      <c r="B209" s="120"/>
      <c r="C209" s="284" t="s">
        <v>146</v>
      </c>
      <c r="D209" s="309">
        <f>SUM(E209:L209)</f>
        <v>5</v>
      </c>
      <c r="E209" s="272">
        <v>0</v>
      </c>
      <c r="F209" s="272">
        <v>2</v>
      </c>
      <c r="G209" s="272">
        <v>0</v>
      </c>
      <c r="H209" s="272">
        <v>0</v>
      </c>
      <c r="I209" s="272">
        <v>3</v>
      </c>
      <c r="J209" s="272">
        <v>0</v>
      </c>
      <c r="K209" s="273">
        <v>0</v>
      </c>
      <c r="L209" s="273">
        <v>0</v>
      </c>
      <c r="M209" s="272">
        <f>SUM(E209:I209)</f>
        <v>5</v>
      </c>
      <c r="N209" s="273">
        <v>2</v>
      </c>
      <c r="O209" s="286">
        <f t="shared" si="53"/>
        <v>122</v>
      </c>
      <c r="P209" s="277">
        <v>0</v>
      </c>
      <c r="Q209" s="278">
        <v>0</v>
      </c>
      <c r="R209" s="277">
        <v>122</v>
      </c>
      <c r="S209" s="287">
        <v>2610.8</v>
      </c>
      <c r="T209" s="281">
        <f>IF(O209=0,"-",S209/O209)</f>
        <v>21.400000000000002</v>
      </c>
      <c r="U209" s="282">
        <f>IF(O209=0,"-",O209/N209)</f>
        <v>61</v>
      </c>
      <c r="V209" s="15"/>
    </row>
    <row r="210" spans="1:22" ht="17.25" customHeight="1">
      <c r="A210" s="293"/>
      <c r="B210" s="120"/>
      <c r="C210" s="284" t="s">
        <v>230</v>
      </c>
      <c r="D210" s="309">
        <f>SUM(E210:L210)</f>
        <v>1</v>
      </c>
      <c r="E210" s="272">
        <v>0</v>
      </c>
      <c r="F210" s="272">
        <v>0</v>
      </c>
      <c r="G210" s="272">
        <v>0</v>
      </c>
      <c r="H210" s="272">
        <v>0</v>
      </c>
      <c r="I210" s="272">
        <v>1</v>
      </c>
      <c r="J210" s="272">
        <v>0</v>
      </c>
      <c r="K210" s="273">
        <v>0</v>
      </c>
      <c r="L210" s="273">
        <v>0</v>
      </c>
      <c r="M210" s="272">
        <f>SUM(E210:I210)</f>
        <v>1</v>
      </c>
      <c r="N210" s="273">
        <v>1</v>
      </c>
      <c r="O210" s="286">
        <f>IF(AND(P210=0,Q210=0,R210=0),0,SUM(P210:R210))</f>
        <v>27.1</v>
      </c>
      <c r="P210" s="277">
        <v>0</v>
      </c>
      <c r="Q210" s="278">
        <v>0</v>
      </c>
      <c r="R210" s="277">
        <v>27.1</v>
      </c>
      <c r="S210" s="287">
        <v>734.41</v>
      </c>
      <c r="T210" s="281">
        <f>IF(O210=0,"-",S210/O210)</f>
        <v>27.099999999999998</v>
      </c>
      <c r="U210" s="282">
        <f>IF(O210=0,"-",O210/N210)</f>
        <v>27.1</v>
      </c>
      <c r="V210" s="15"/>
    </row>
    <row r="211" spans="1:22" ht="17.25" customHeight="1">
      <c r="A211" s="326"/>
      <c r="B211" s="120"/>
      <c r="C211" s="284" t="s">
        <v>141</v>
      </c>
      <c r="D211" s="309">
        <f t="shared" si="52"/>
        <v>1</v>
      </c>
      <c r="E211" s="272">
        <v>0</v>
      </c>
      <c r="F211" s="272">
        <v>0</v>
      </c>
      <c r="G211" s="272">
        <v>0</v>
      </c>
      <c r="H211" s="272">
        <v>0</v>
      </c>
      <c r="I211" s="272">
        <v>1</v>
      </c>
      <c r="J211" s="272">
        <v>0</v>
      </c>
      <c r="K211" s="273">
        <v>0</v>
      </c>
      <c r="L211" s="273">
        <v>0</v>
      </c>
      <c r="M211" s="272">
        <f t="shared" si="49"/>
        <v>1</v>
      </c>
      <c r="N211" s="273">
        <v>1</v>
      </c>
      <c r="O211" s="286">
        <f t="shared" si="53"/>
        <v>128</v>
      </c>
      <c r="P211" s="277">
        <v>0</v>
      </c>
      <c r="Q211" s="278">
        <v>0</v>
      </c>
      <c r="R211" s="277">
        <v>128</v>
      </c>
      <c r="S211" s="287">
        <v>3335.8</v>
      </c>
      <c r="T211" s="281">
        <f t="shared" si="50"/>
        <v>26.0609375</v>
      </c>
      <c r="U211" s="282">
        <f t="shared" si="51"/>
        <v>128</v>
      </c>
      <c r="V211" s="15"/>
    </row>
    <row r="212" spans="1:22" ht="17.25" customHeight="1">
      <c r="A212" s="326"/>
      <c r="B212" s="223"/>
      <c r="C212" s="289" t="s">
        <v>142</v>
      </c>
      <c r="D212" s="310">
        <f t="shared" si="52"/>
        <v>1</v>
      </c>
      <c r="E212" s="83">
        <v>0</v>
      </c>
      <c r="F212" s="83">
        <v>0</v>
      </c>
      <c r="G212" s="83">
        <v>0</v>
      </c>
      <c r="H212" s="83">
        <v>0</v>
      </c>
      <c r="I212" s="83">
        <v>1</v>
      </c>
      <c r="J212" s="83">
        <v>0</v>
      </c>
      <c r="K212" s="157">
        <v>0</v>
      </c>
      <c r="L212" s="157">
        <v>0</v>
      </c>
      <c r="M212" s="83">
        <f t="shared" si="49"/>
        <v>1</v>
      </c>
      <c r="N212" s="157">
        <v>1</v>
      </c>
      <c r="O212" s="63">
        <f t="shared" si="53"/>
        <v>400</v>
      </c>
      <c r="P212" s="206">
        <v>0</v>
      </c>
      <c r="Q212" s="187">
        <v>0</v>
      </c>
      <c r="R212" s="206">
        <v>400</v>
      </c>
      <c r="S212" s="189">
        <v>8200</v>
      </c>
      <c r="T212" s="54">
        <f t="shared" si="50"/>
        <v>20.5</v>
      </c>
      <c r="U212" s="31">
        <f t="shared" si="51"/>
        <v>400</v>
      </c>
      <c r="V212" s="15"/>
    </row>
    <row r="213" spans="1:22" ht="24.75" customHeight="1" thickBot="1">
      <c r="A213" s="118"/>
      <c r="B213" s="110"/>
      <c r="C213" s="142" t="s">
        <v>202</v>
      </c>
      <c r="D213" s="89">
        <f t="shared" si="52"/>
        <v>20</v>
      </c>
      <c r="E213" s="75">
        <f>SUM(E200:E212)</f>
        <v>3</v>
      </c>
      <c r="F213" s="75">
        <f aca="true" t="shared" si="69" ref="F213:L213">SUM(F200:F212)</f>
        <v>2</v>
      </c>
      <c r="G213" s="75">
        <f t="shared" si="69"/>
        <v>1</v>
      </c>
      <c r="H213" s="75">
        <f t="shared" si="69"/>
        <v>0</v>
      </c>
      <c r="I213" s="75">
        <f t="shared" si="69"/>
        <v>13</v>
      </c>
      <c r="J213" s="75">
        <f t="shared" si="69"/>
        <v>1</v>
      </c>
      <c r="K213" s="75">
        <f t="shared" si="69"/>
        <v>0</v>
      </c>
      <c r="L213" s="75">
        <f t="shared" si="69"/>
        <v>0</v>
      </c>
      <c r="M213" s="75">
        <f t="shared" si="49"/>
        <v>19</v>
      </c>
      <c r="N213" s="153">
        <f>SUM(N200:N212)</f>
        <v>15</v>
      </c>
      <c r="O213" s="20">
        <f t="shared" si="53"/>
        <v>1818.3999999999999</v>
      </c>
      <c r="P213" s="177">
        <f>SUM(P200:P212)</f>
        <v>14</v>
      </c>
      <c r="Q213" s="177">
        <f>SUM(Q200:Q212)</f>
        <v>18</v>
      </c>
      <c r="R213" s="177">
        <f>SUM(R200:R212)</f>
        <v>1786.3999999999999</v>
      </c>
      <c r="S213" s="190">
        <f>SUM(S200:S212)</f>
        <v>35220.509999999995</v>
      </c>
      <c r="T213" s="34">
        <f>IF(O213=0,"-",S213/O213)</f>
        <v>19.36895622525297</v>
      </c>
      <c r="U213" s="34">
        <f>IF(O213=0,"-",O213/N213)</f>
        <v>121.22666666666666</v>
      </c>
      <c r="V213" s="15"/>
    </row>
    <row r="214" spans="1:21" ht="17.25" customHeight="1">
      <c r="A214" s="124"/>
      <c r="B214" s="124"/>
      <c r="C214" s="125"/>
      <c r="D214" s="41"/>
      <c r="E214" s="41"/>
      <c r="F214" s="41"/>
      <c r="G214" s="41"/>
      <c r="H214" s="41"/>
      <c r="I214" s="41"/>
      <c r="J214" s="41"/>
      <c r="K214" s="158"/>
      <c r="L214" s="158"/>
      <c r="M214" s="41"/>
      <c r="N214" s="158"/>
      <c r="O214" s="42"/>
      <c r="P214" s="191"/>
      <c r="Q214" s="192"/>
      <c r="R214" s="191"/>
      <c r="S214" s="193"/>
      <c r="T214" s="43"/>
      <c r="U214" s="43"/>
    </row>
    <row r="215" spans="1:22" ht="17.25" customHeight="1">
      <c r="A215" s="126" t="s">
        <v>147</v>
      </c>
      <c r="B215" s="127"/>
      <c r="C215" s="127"/>
      <c r="D215" s="44"/>
      <c r="E215" s="44"/>
      <c r="F215" s="44"/>
      <c r="G215" s="44"/>
      <c r="H215" s="44"/>
      <c r="I215" s="44"/>
      <c r="J215" s="44"/>
      <c r="K215" s="159"/>
      <c r="L215" s="159"/>
      <c r="M215" s="44"/>
      <c r="N215" s="159"/>
      <c r="O215" s="45"/>
      <c r="P215" s="194"/>
      <c r="Q215" s="195"/>
      <c r="R215" s="194"/>
      <c r="S215" s="196"/>
      <c r="T215" s="43"/>
      <c r="U215" s="43"/>
      <c r="V215" s="1"/>
    </row>
    <row r="216" spans="1:22" ht="17.25" customHeight="1">
      <c r="A216" s="335" t="s">
        <v>148</v>
      </c>
      <c r="B216" s="336"/>
      <c r="C216" s="337"/>
      <c r="D216" s="137">
        <f>D48+D58+D110+D66+D67+D78</f>
        <v>2351</v>
      </c>
      <c r="E216" s="138">
        <f>E48+E58+E110+E66+E67+E78</f>
        <v>8</v>
      </c>
      <c r="F216" s="138">
        <f aca="true" t="shared" si="70" ref="F216:S216">F48+F58+F110+F66+F67+F78</f>
        <v>5</v>
      </c>
      <c r="G216" s="138">
        <f t="shared" si="70"/>
        <v>66</v>
      </c>
      <c r="H216" s="138">
        <f t="shared" si="70"/>
        <v>32</v>
      </c>
      <c r="I216" s="138">
        <f t="shared" si="70"/>
        <v>1073</v>
      </c>
      <c r="J216" s="138">
        <f t="shared" si="70"/>
        <v>943</v>
      </c>
      <c r="K216" s="138">
        <f t="shared" si="70"/>
        <v>97</v>
      </c>
      <c r="L216" s="138">
        <f t="shared" si="70"/>
        <v>127</v>
      </c>
      <c r="M216" s="138">
        <f t="shared" si="70"/>
        <v>1184</v>
      </c>
      <c r="N216" s="138">
        <f t="shared" si="70"/>
        <v>1050</v>
      </c>
      <c r="O216" s="139">
        <f>IF(AND(P216=0,Q216=0,R216=0),0,SUM(P216:R216))</f>
        <v>109009.40000000001</v>
      </c>
      <c r="P216" s="288">
        <f t="shared" si="70"/>
        <v>9850.6</v>
      </c>
      <c r="Q216" s="288">
        <f t="shared" si="70"/>
        <v>313.6</v>
      </c>
      <c r="R216" s="288">
        <f t="shared" si="70"/>
        <v>98845.20000000001</v>
      </c>
      <c r="S216" s="140">
        <f t="shared" si="70"/>
        <v>6422649.55</v>
      </c>
      <c r="T216" s="140">
        <f>IF(O216=0,"-",S216/O216)</f>
        <v>58.918309338460716</v>
      </c>
      <c r="U216" s="141">
        <f>IF(O216=0,"-",O216/N216)</f>
        <v>103.8184761904762</v>
      </c>
      <c r="V216" s="15"/>
    </row>
    <row r="217" spans="1:22" ht="17.25" customHeight="1">
      <c r="A217" s="338" t="s">
        <v>149</v>
      </c>
      <c r="B217" s="339"/>
      <c r="C217" s="340"/>
      <c r="D217" s="72">
        <f aca="true" t="shared" si="71" ref="D217:N217">D6-D216</f>
        <v>155</v>
      </c>
      <c r="E217" s="73">
        <f t="shared" si="71"/>
        <v>23</v>
      </c>
      <c r="F217" s="73">
        <f t="shared" si="71"/>
        <v>9</v>
      </c>
      <c r="G217" s="73">
        <f t="shared" si="71"/>
        <v>12</v>
      </c>
      <c r="H217" s="73">
        <f t="shared" si="71"/>
        <v>8</v>
      </c>
      <c r="I217" s="73">
        <f t="shared" si="71"/>
        <v>76</v>
      </c>
      <c r="J217" s="73">
        <f t="shared" si="71"/>
        <v>22</v>
      </c>
      <c r="K217" s="152">
        <f t="shared" si="71"/>
        <v>3</v>
      </c>
      <c r="L217" s="152">
        <f t="shared" si="71"/>
        <v>2</v>
      </c>
      <c r="M217" s="73">
        <f t="shared" si="71"/>
        <v>128</v>
      </c>
      <c r="N217" s="152">
        <f t="shared" si="71"/>
        <v>102</v>
      </c>
      <c r="O217" s="57">
        <f>IF(AND(P217=0,Q217=0,R217=0),0,SUM(P217:R217))</f>
        <v>9838.339999999975</v>
      </c>
      <c r="P217" s="175">
        <f>P6-P216</f>
        <v>2145.3999999999996</v>
      </c>
      <c r="Q217" s="173">
        <f>Q6-Q216</f>
        <v>84.44999999999999</v>
      </c>
      <c r="R217" s="175">
        <f>R6-R216</f>
        <v>7608.489999999976</v>
      </c>
      <c r="S217" s="174">
        <f>S6-S216</f>
        <v>296259.5600000005</v>
      </c>
      <c r="T217" s="27">
        <f>IF(O217=0,"-",S217/O217)</f>
        <v>30.112758859726465</v>
      </c>
      <c r="U217" s="28">
        <f>IF(O217=0,"-",O217/N217)</f>
        <v>96.45431372548995</v>
      </c>
      <c r="V217" s="15"/>
    </row>
    <row r="218" spans="1:21" ht="17.25" customHeight="1">
      <c r="A218" s="130"/>
      <c r="B218" s="130"/>
      <c r="C218" s="131"/>
      <c r="D218" s="48"/>
      <c r="E218" s="48"/>
      <c r="F218" s="48"/>
      <c r="G218" s="48"/>
      <c r="H218" s="48"/>
      <c r="I218" s="48"/>
      <c r="J218" s="48"/>
      <c r="K218" s="161"/>
      <c r="L218" s="161"/>
      <c r="M218" s="48"/>
      <c r="N218" s="161"/>
      <c r="O218" s="49"/>
      <c r="P218" s="200"/>
      <c r="Q218" s="201"/>
      <c r="R218" s="200"/>
      <c r="S218" s="202"/>
      <c r="T218" s="43"/>
      <c r="U218" s="43"/>
    </row>
    <row r="219" spans="1:21" ht="17.25" customHeight="1">
      <c r="A219" s="126" t="s">
        <v>150</v>
      </c>
      <c r="B219" s="127"/>
      <c r="C219" s="127"/>
      <c r="D219" s="44"/>
      <c r="E219" s="44"/>
      <c r="F219" s="44"/>
      <c r="G219" s="44"/>
      <c r="H219" s="44"/>
      <c r="I219" s="44"/>
      <c r="J219" s="44"/>
      <c r="K219" s="159"/>
      <c r="L219" s="159"/>
      <c r="M219" s="44"/>
      <c r="N219" s="159"/>
      <c r="O219" s="50"/>
      <c r="P219" s="194"/>
      <c r="Q219" s="203"/>
      <c r="R219" s="194"/>
      <c r="S219" s="196"/>
      <c r="T219" s="43"/>
      <c r="U219" s="43"/>
    </row>
    <row r="220" spans="1:22" ht="17.25" customHeight="1">
      <c r="A220" s="95"/>
      <c r="B220" s="95"/>
      <c r="C220" s="129" t="s">
        <v>151</v>
      </c>
      <c r="D220" s="69">
        <f aca="true" t="shared" si="72" ref="D220:D229">SUM(E220:L220)</f>
        <v>106</v>
      </c>
      <c r="E220" s="70">
        <v>0</v>
      </c>
      <c r="F220" s="70">
        <v>0</v>
      </c>
      <c r="G220" s="70">
        <v>0</v>
      </c>
      <c r="H220" s="70">
        <v>0</v>
      </c>
      <c r="I220" s="70">
        <v>64</v>
      </c>
      <c r="J220" s="70">
        <v>42</v>
      </c>
      <c r="K220" s="74">
        <f>-K615</f>
        <v>0</v>
      </c>
      <c r="L220" s="74">
        <v>0</v>
      </c>
      <c r="M220" s="70">
        <f>SUM(E220:I220)</f>
        <v>64</v>
      </c>
      <c r="N220" s="74">
        <v>64</v>
      </c>
      <c r="O220" s="51">
        <f aca="true" t="shared" si="73" ref="O220:O229">IF(AND(P220=0,Q220=0,R220=0),0,SUM(P220:R220))</f>
        <v>3549.7</v>
      </c>
      <c r="P220" s="58">
        <v>0</v>
      </c>
      <c r="Q220" s="169">
        <v>0</v>
      </c>
      <c r="R220" s="58">
        <v>3549.7</v>
      </c>
      <c r="S220" s="170">
        <v>220990.43</v>
      </c>
      <c r="T220" s="46">
        <f aca="true" t="shared" si="74" ref="T220:T229">IF(O220=0,"-",S220/O220)</f>
        <v>62.256086429839144</v>
      </c>
      <c r="U220" s="47">
        <f aca="true" t="shared" si="75" ref="U220:U229">IF(O220=0,"-",O220/N220)</f>
        <v>55.4640625</v>
      </c>
      <c r="V220" s="15"/>
    </row>
    <row r="221" spans="1:22" ht="17.25" customHeight="1">
      <c r="A221" s="95"/>
      <c r="B221" s="95"/>
      <c r="C221" s="129" t="s">
        <v>43</v>
      </c>
      <c r="D221" s="69">
        <f t="shared" si="72"/>
        <v>345</v>
      </c>
      <c r="E221" s="70">
        <v>0</v>
      </c>
      <c r="F221" s="70">
        <v>0</v>
      </c>
      <c r="G221" s="70">
        <v>3</v>
      </c>
      <c r="H221" s="70">
        <v>0</v>
      </c>
      <c r="I221" s="70">
        <v>183</v>
      </c>
      <c r="J221" s="70">
        <v>144</v>
      </c>
      <c r="K221" s="74">
        <f>-K616</f>
        <v>0</v>
      </c>
      <c r="L221" s="74">
        <v>15</v>
      </c>
      <c r="M221" s="70">
        <f>SUM(E221:I221)</f>
        <v>186</v>
      </c>
      <c r="N221" s="74">
        <v>183</v>
      </c>
      <c r="O221" s="51">
        <f t="shared" si="73"/>
        <v>10258.1</v>
      </c>
      <c r="P221" s="58">
        <v>0</v>
      </c>
      <c r="Q221" s="169">
        <v>0</v>
      </c>
      <c r="R221" s="58">
        <v>10258.1</v>
      </c>
      <c r="S221" s="170">
        <v>657330.85</v>
      </c>
      <c r="T221" s="23">
        <f t="shared" si="74"/>
        <v>64.07920082666381</v>
      </c>
      <c r="U221" s="24">
        <f t="shared" si="75"/>
        <v>56.055191256830604</v>
      </c>
      <c r="V221" s="15"/>
    </row>
    <row r="222" spans="1:22" ht="17.25" customHeight="1">
      <c r="A222" s="103"/>
      <c r="B222" s="105" t="s">
        <v>41</v>
      </c>
      <c r="C222" s="129" t="s">
        <v>152</v>
      </c>
      <c r="D222" s="69">
        <f t="shared" si="72"/>
        <v>11</v>
      </c>
      <c r="E222" s="70">
        <v>0</v>
      </c>
      <c r="F222" s="70">
        <v>0</v>
      </c>
      <c r="G222" s="70">
        <v>0</v>
      </c>
      <c r="H222" s="70">
        <v>0</v>
      </c>
      <c r="I222" s="70">
        <v>4</v>
      </c>
      <c r="J222" s="70">
        <v>7</v>
      </c>
      <c r="K222" s="74">
        <f>-K617</f>
        <v>0</v>
      </c>
      <c r="L222" s="74">
        <v>0</v>
      </c>
      <c r="M222" s="70">
        <f aca="true" t="shared" si="76" ref="M222:M231">SUM(E222:I222)</f>
        <v>4</v>
      </c>
      <c r="N222" s="74">
        <v>4</v>
      </c>
      <c r="O222" s="51">
        <f t="shared" si="73"/>
        <v>426.1</v>
      </c>
      <c r="P222" s="58">
        <v>0</v>
      </c>
      <c r="Q222" s="169">
        <v>0</v>
      </c>
      <c r="R222" s="58">
        <v>426.1</v>
      </c>
      <c r="S222" s="170">
        <v>13179.63</v>
      </c>
      <c r="T222" s="23">
        <f t="shared" si="74"/>
        <v>30.93083783149495</v>
      </c>
      <c r="U222" s="24">
        <f t="shared" si="75"/>
        <v>106.525</v>
      </c>
      <c r="V222" s="15"/>
    </row>
    <row r="223" spans="1:22" ht="17.25" customHeight="1">
      <c r="A223" s="95"/>
      <c r="B223" s="95"/>
      <c r="C223" s="129" t="s">
        <v>153</v>
      </c>
      <c r="D223" s="69">
        <f t="shared" si="72"/>
        <v>36</v>
      </c>
      <c r="E223" s="70">
        <v>0</v>
      </c>
      <c r="F223" s="70">
        <v>0</v>
      </c>
      <c r="G223" s="70">
        <v>0</v>
      </c>
      <c r="H223" s="70">
        <v>0</v>
      </c>
      <c r="I223" s="70">
        <v>11</v>
      </c>
      <c r="J223" s="70">
        <v>24</v>
      </c>
      <c r="K223" s="74">
        <f>-K618</f>
        <v>0</v>
      </c>
      <c r="L223" s="74">
        <v>1</v>
      </c>
      <c r="M223" s="70">
        <f t="shared" si="76"/>
        <v>11</v>
      </c>
      <c r="N223" s="74">
        <v>11</v>
      </c>
      <c r="O223" s="51">
        <f t="shared" si="73"/>
        <v>1313.9</v>
      </c>
      <c r="P223" s="58">
        <v>0</v>
      </c>
      <c r="Q223" s="169">
        <v>0</v>
      </c>
      <c r="R223" s="58">
        <v>1313.9</v>
      </c>
      <c r="S223" s="170">
        <v>68340.07</v>
      </c>
      <c r="T223" s="23">
        <f t="shared" si="74"/>
        <v>52.01314407489155</v>
      </c>
      <c r="U223" s="24">
        <f t="shared" si="75"/>
        <v>119.44545454545455</v>
      </c>
      <c r="V223" s="15"/>
    </row>
    <row r="224" spans="1:22" ht="17.25" customHeight="1">
      <c r="A224" s="331" t="s">
        <v>43</v>
      </c>
      <c r="B224" s="99"/>
      <c r="C224" s="128" t="s">
        <v>154</v>
      </c>
      <c r="D224" s="72">
        <f t="shared" si="72"/>
        <v>12</v>
      </c>
      <c r="E224" s="73">
        <v>0</v>
      </c>
      <c r="F224" s="73">
        <v>0</v>
      </c>
      <c r="G224" s="73">
        <v>0</v>
      </c>
      <c r="H224" s="73">
        <v>0</v>
      </c>
      <c r="I224" s="73">
        <v>7</v>
      </c>
      <c r="J224" s="73">
        <v>5</v>
      </c>
      <c r="K224" s="152">
        <f>-K619</f>
        <v>0</v>
      </c>
      <c r="L224" s="152">
        <v>0</v>
      </c>
      <c r="M224" s="227">
        <f t="shared" si="76"/>
        <v>7</v>
      </c>
      <c r="N224" s="152">
        <v>7</v>
      </c>
      <c r="O224" s="52">
        <f t="shared" si="73"/>
        <v>1613.3</v>
      </c>
      <c r="P224" s="175">
        <v>0</v>
      </c>
      <c r="Q224" s="173">
        <v>0</v>
      </c>
      <c r="R224" s="175">
        <v>1613.3</v>
      </c>
      <c r="S224" s="174">
        <v>128716.4</v>
      </c>
      <c r="T224" s="27">
        <f t="shared" si="74"/>
        <v>79.78454100291329</v>
      </c>
      <c r="U224" s="28">
        <f t="shared" si="75"/>
        <v>230.47142857142856</v>
      </c>
      <c r="V224" s="15"/>
    </row>
    <row r="225" spans="1:22" ht="17.25" customHeight="1">
      <c r="A225" s="331"/>
      <c r="B225" s="95"/>
      <c r="C225" s="129" t="s">
        <v>159</v>
      </c>
      <c r="D225" s="69">
        <f>SUM(E225:L225)</f>
        <v>58</v>
      </c>
      <c r="E225" s="70">
        <v>0</v>
      </c>
      <c r="F225" s="70">
        <v>0</v>
      </c>
      <c r="G225" s="70">
        <v>0</v>
      </c>
      <c r="H225" s="70">
        <v>0</v>
      </c>
      <c r="I225" s="70">
        <v>18</v>
      </c>
      <c r="J225" s="70">
        <v>31</v>
      </c>
      <c r="K225" s="74">
        <v>5</v>
      </c>
      <c r="L225" s="74">
        <v>4</v>
      </c>
      <c r="M225" s="70">
        <f t="shared" si="76"/>
        <v>18</v>
      </c>
      <c r="N225" s="74">
        <v>18</v>
      </c>
      <c r="O225" s="51">
        <f>IF(AND(P225=0,Q225=0,R225=0),0,SUM(P225:R225))</f>
        <v>1933</v>
      </c>
      <c r="P225" s="58">
        <v>0</v>
      </c>
      <c r="Q225" s="169">
        <v>0</v>
      </c>
      <c r="R225" s="58">
        <v>1933</v>
      </c>
      <c r="S225" s="170">
        <v>74574.7</v>
      </c>
      <c r="T225" s="23">
        <f>IF(O225=0,"-",S225/O225)</f>
        <v>38.57977237454733</v>
      </c>
      <c r="U225" s="24">
        <f>IF(O225=0,"-",O225/N225)</f>
        <v>107.38888888888889</v>
      </c>
      <c r="V225" s="15"/>
    </row>
    <row r="226" spans="1:22" ht="17.25" customHeight="1">
      <c r="A226" s="163"/>
      <c r="B226" s="95"/>
      <c r="C226" s="129" t="s">
        <v>156</v>
      </c>
      <c r="D226" s="69">
        <f>SUM(E226:L226)</f>
        <v>175</v>
      </c>
      <c r="E226" s="70">
        <v>0</v>
      </c>
      <c r="F226" s="70">
        <v>0</v>
      </c>
      <c r="G226" s="70">
        <v>0</v>
      </c>
      <c r="H226" s="70">
        <v>0</v>
      </c>
      <c r="I226" s="70">
        <v>33</v>
      </c>
      <c r="J226" s="70">
        <v>97</v>
      </c>
      <c r="K226" s="74">
        <v>26</v>
      </c>
      <c r="L226" s="74">
        <v>19</v>
      </c>
      <c r="M226" s="70">
        <f t="shared" si="76"/>
        <v>33</v>
      </c>
      <c r="N226" s="74">
        <v>33</v>
      </c>
      <c r="O226" s="51">
        <f>IF(AND(P226=0,Q226=0,R226=0),0,SUM(P226:R226))</f>
        <v>1823</v>
      </c>
      <c r="P226" s="58">
        <v>0</v>
      </c>
      <c r="Q226" s="169">
        <v>0</v>
      </c>
      <c r="R226" s="58">
        <v>1823</v>
      </c>
      <c r="S226" s="170">
        <v>60603.1</v>
      </c>
      <c r="T226" s="23">
        <f>IF(O226=0,"-",S226/O226)</f>
        <v>33.24360943499725</v>
      </c>
      <c r="U226" s="24">
        <f>IF(O226=0,"-",O226/N226)</f>
        <v>55.24242424242424</v>
      </c>
      <c r="V226" s="15"/>
    </row>
    <row r="227" spans="1:22" ht="17.25" customHeight="1">
      <c r="A227" s="95"/>
      <c r="B227" s="95" t="s">
        <v>45</v>
      </c>
      <c r="C227" s="129" t="s">
        <v>157</v>
      </c>
      <c r="D227" s="69">
        <f>SUM(E227:L227)</f>
        <v>82</v>
      </c>
      <c r="E227" s="70">
        <v>0</v>
      </c>
      <c r="F227" s="70">
        <v>0</v>
      </c>
      <c r="G227" s="70">
        <v>0</v>
      </c>
      <c r="H227" s="70">
        <v>0</v>
      </c>
      <c r="I227" s="70">
        <v>17</v>
      </c>
      <c r="J227" s="70">
        <v>27</v>
      </c>
      <c r="K227" s="74">
        <v>31</v>
      </c>
      <c r="L227" s="74">
        <v>7</v>
      </c>
      <c r="M227" s="70">
        <f t="shared" si="76"/>
        <v>17</v>
      </c>
      <c r="N227" s="74">
        <v>17</v>
      </c>
      <c r="O227" s="51">
        <f>IF(AND(P227=0,Q227=0,R227=0),0,SUM(P227:R227))</f>
        <v>1593</v>
      </c>
      <c r="P227" s="58">
        <v>0</v>
      </c>
      <c r="Q227" s="169">
        <v>0</v>
      </c>
      <c r="R227" s="58">
        <v>1593</v>
      </c>
      <c r="S227" s="170">
        <v>45549.2</v>
      </c>
      <c r="T227" s="23">
        <f>IF(O227=0,"-",S227/O227)</f>
        <v>28.59334588826114</v>
      </c>
      <c r="U227" s="24">
        <f>IF(O227=0,"-",O227/N227)</f>
        <v>93.70588235294117</v>
      </c>
      <c r="V227" s="15"/>
    </row>
    <row r="228" spans="1:22" ht="17.25" customHeight="1">
      <c r="A228" s="95"/>
      <c r="B228" s="95"/>
      <c r="C228" s="129" t="s">
        <v>155</v>
      </c>
      <c r="D228" s="69">
        <f>SUM(E228:L228)</f>
        <v>261</v>
      </c>
      <c r="E228" s="70">
        <v>0</v>
      </c>
      <c r="F228" s="70">
        <v>0</v>
      </c>
      <c r="G228" s="70">
        <v>0</v>
      </c>
      <c r="H228" s="70">
        <v>0</v>
      </c>
      <c r="I228" s="70">
        <v>143</v>
      </c>
      <c r="J228" s="70">
        <v>102</v>
      </c>
      <c r="K228" s="74">
        <v>8</v>
      </c>
      <c r="L228" s="74">
        <v>8</v>
      </c>
      <c r="M228" s="70">
        <f t="shared" si="76"/>
        <v>143</v>
      </c>
      <c r="N228" s="74">
        <v>143</v>
      </c>
      <c r="O228" s="51">
        <f>IF(AND(P228=0,Q228=0,R228=0),0,SUM(P228:R228))</f>
        <v>13956.5</v>
      </c>
      <c r="P228" s="58">
        <v>0</v>
      </c>
      <c r="Q228" s="169">
        <v>0</v>
      </c>
      <c r="R228" s="58">
        <v>13956.5</v>
      </c>
      <c r="S228" s="170">
        <v>651468.16</v>
      </c>
      <c r="T228" s="23">
        <f>IF(O228=0,"-",S228/O228)</f>
        <v>46.67847669544657</v>
      </c>
      <c r="U228" s="24">
        <f>IF(O228=0,"-",O228/N228)</f>
        <v>97.5979020979021</v>
      </c>
      <c r="V228" s="15"/>
    </row>
    <row r="229" spans="1:22" ht="17.25" customHeight="1">
      <c r="A229" s="95"/>
      <c r="B229" s="95"/>
      <c r="C229" s="128" t="s">
        <v>158</v>
      </c>
      <c r="D229" s="72">
        <f t="shared" si="72"/>
        <v>51</v>
      </c>
      <c r="E229" s="73">
        <v>0</v>
      </c>
      <c r="F229" s="73">
        <v>0</v>
      </c>
      <c r="G229" s="73">
        <v>0</v>
      </c>
      <c r="H229" s="73">
        <v>0</v>
      </c>
      <c r="I229" s="73">
        <v>40</v>
      </c>
      <c r="J229" s="73">
        <v>8</v>
      </c>
      <c r="K229" s="152">
        <v>3</v>
      </c>
      <c r="L229" s="152">
        <v>0</v>
      </c>
      <c r="M229" s="227">
        <f t="shared" si="76"/>
        <v>40</v>
      </c>
      <c r="N229" s="152">
        <v>40</v>
      </c>
      <c r="O229" s="52">
        <f t="shared" si="73"/>
        <v>3121.9</v>
      </c>
      <c r="P229" s="175">
        <v>0</v>
      </c>
      <c r="Q229" s="173">
        <v>0</v>
      </c>
      <c r="R229" s="175">
        <v>3121.9</v>
      </c>
      <c r="S229" s="174">
        <v>152384.02</v>
      </c>
      <c r="T229" s="27">
        <f t="shared" si="74"/>
        <v>48.81130721675902</v>
      </c>
      <c r="U229" s="28">
        <f t="shared" si="75"/>
        <v>78.0475</v>
      </c>
      <c r="V229" s="15"/>
    </row>
    <row r="230" spans="1:22" ht="17.25" customHeight="1">
      <c r="A230" s="341" t="s">
        <v>167</v>
      </c>
      <c r="B230" s="222" t="s">
        <v>77</v>
      </c>
      <c r="C230" s="129" t="s">
        <v>162</v>
      </c>
      <c r="D230" s="69">
        <f>SUM(E230:L230)</f>
        <v>6</v>
      </c>
      <c r="E230" s="70">
        <v>0</v>
      </c>
      <c r="F230" s="70">
        <v>0</v>
      </c>
      <c r="G230" s="70">
        <v>0</v>
      </c>
      <c r="H230" s="70">
        <v>0</v>
      </c>
      <c r="I230" s="70">
        <v>2</v>
      </c>
      <c r="J230" s="70">
        <v>4</v>
      </c>
      <c r="K230" s="74">
        <v>0</v>
      </c>
      <c r="L230" s="74">
        <v>0</v>
      </c>
      <c r="M230" s="70">
        <f t="shared" si="76"/>
        <v>2</v>
      </c>
      <c r="N230" s="74">
        <v>2</v>
      </c>
      <c r="O230" s="51">
        <f>IF(AND(P230=0,Q230=0,R230=0),0,SUM(P230:R230))</f>
        <v>56.5</v>
      </c>
      <c r="P230" s="58">
        <v>0</v>
      </c>
      <c r="Q230" s="169">
        <v>0</v>
      </c>
      <c r="R230" s="58">
        <v>56.5</v>
      </c>
      <c r="S230" s="170">
        <v>2008.88</v>
      </c>
      <c r="T230" s="23">
        <f>IF(O230=0,"-",S230/O230)</f>
        <v>35.5553982300885</v>
      </c>
      <c r="U230" s="24">
        <f>IF(O230=0,"-",O230/N230)</f>
        <v>28.25</v>
      </c>
      <c r="V230" s="15"/>
    </row>
    <row r="231" spans="1:22" ht="17.25" customHeight="1">
      <c r="A231" s="342"/>
      <c r="B231" s="313" t="s">
        <v>254</v>
      </c>
      <c r="C231" s="128" t="s">
        <v>163</v>
      </c>
      <c r="D231" s="72">
        <f>SUM(E231:L231)</f>
        <v>7</v>
      </c>
      <c r="E231" s="73">
        <v>0</v>
      </c>
      <c r="F231" s="73">
        <v>0</v>
      </c>
      <c r="G231" s="73">
        <v>0</v>
      </c>
      <c r="H231" s="73">
        <v>0</v>
      </c>
      <c r="I231" s="73">
        <v>5</v>
      </c>
      <c r="J231" s="73">
        <v>2</v>
      </c>
      <c r="K231" s="152">
        <v>0</v>
      </c>
      <c r="L231" s="152">
        <v>0</v>
      </c>
      <c r="M231" s="227">
        <f t="shared" si="76"/>
        <v>5</v>
      </c>
      <c r="N231" s="152">
        <v>3</v>
      </c>
      <c r="O231" s="52">
        <f>IF(AND(P231=0,Q231=0,R231=0),0,SUM(P231:R231))</f>
        <v>287.9</v>
      </c>
      <c r="P231" s="175">
        <v>0</v>
      </c>
      <c r="Q231" s="173">
        <v>0</v>
      </c>
      <c r="R231" s="175">
        <v>287.9</v>
      </c>
      <c r="S231" s="174">
        <v>11471.21</v>
      </c>
      <c r="T231" s="27">
        <f>IF(O231=0,"-",S231/O231)</f>
        <v>39.844425147620704</v>
      </c>
      <c r="U231" s="28">
        <f>IF(O231=0,"-",O231/N231)</f>
        <v>95.96666666666665</v>
      </c>
      <c r="V231" s="15"/>
    </row>
    <row r="233" ht="17.25">
      <c r="A233" s="218" t="s">
        <v>268</v>
      </c>
    </row>
    <row r="234" ht="17.25">
      <c r="A234" s="218" t="s">
        <v>234</v>
      </c>
    </row>
    <row r="249" ht="17.25">
      <c r="M249" s="18"/>
    </row>
  </sheetData>
  <mergeCells count="44">
    <mergeCell ref="B164:B166"/>
    <mergeCell ref="B179:B180"/>
    <mergeCell ref="B184:B186"/>
    <mergeCell ref="U4:U5"/>
    <mergeCell ref="Q4:Q5"/>
    <mergeCell ref="R4:R5"/>
    <mergeCell ref="S4:S5"/>
    <mergeCell ref="T4:T5"/>
    <mergeCell ref="B73:B75"/>
    <mergeCell ref="O4:O5"/>
    <mergeCell ref="P4:P5"/>
    <mergeCell ref="D4:D5"/>
    <mergeCell ref="M4:M5"/>
    <mergeCell ref="B50:B51"/>
    <mergeCell ref="B31:B32"/>
    <mergeCell ref="B21:B23"/>
    <mergeCell ref="N4:N5"/>
    <mergeCell ref="A211:A212"/>
    <mergeCell ref="B104:B105"/>
    <mergeCell ref="A104:A105"/>
    <mergeCell ref="C4:C5"/>
    <mergeCell ref="A22:A23"/>
    <mergeCell ref="B9:B10"/>
    <mergeCell ref="B15:B16"/>
    <mergeCell ref="A4:A5"/>
    <mergeCell ref="B4:B5"/>
    <mergeCell ref="B40:B41"/>
    <mergeCell ref="A224:A225"/>
    <mergeCell ref="A216:C216"/>
    <mergeCell ref="A217:C217"/>
    <mergeCell ref="A230:A231"/>
    <mergeCell ref="B167:B169"/>
    <mergeCell ref="A205:A206"/>
    <mergeCell ref="B190:B191"/>
    <mergeCell ref="A201:A202"/>
    <mergeCell ref="A172:A174"/>
    <mergeCell ref="A190:A191"/>
    <mergeCell ref="B159:C159"/>
    <mergeCell ref="B85:B87"/>
    <mergeCell ref="B96:B97"/>
    <mergeCell ref="A127:A128"/>
    <mergeCell ref="B89:B90"/>
    <mergeCell ref="B118:B119"/>
    <mergeCell ref="A116:A117"/>
  </mergeCells>
  <printOptions horizontalCentered="1"/>
  <pageMargins left="0.7874015748031497" right="0.65" top="0.82" bottom="0.5905511811023623" header="0.1968503937007874" footer="0"/>
  <pageSetup fitToHeight="0" horizontalDpi="360" verticalDpi="360" orientation="landscape" paperSize="9" scale="52" r:id="rId1"/>
  <rowBreaks count="4" manualBreakCount="4">
    <brk id="48" max="21" man="1"/>
    <brk id="97" max="21" man="1"/>
    <brk id="142" max="21" man="1"/>
    <brk id="18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sdouser</cp:lastModifiedBy>
  <cp:lastPrinted>2006-02-21T10:59:13Z</cp:lastPrinted>
  <dcterms:created xsi:type="dcterms:W3CDTF">1998-01-12T09:47:10Z</dcterms:created>
  <dcterms:modified xsi:type="dcterms:W3CDTF">2006-06-09T08:59:46Z</dcterms:modified>
  <cp:category/>
  <cp:version/>
  <cp:contentType/>
  <cp:contentStatus/>
</cp:coreProperties>
</file>