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第１表" sheetId="1" r:id="rId1"/>
  </sheets>
  <externalReferences>
    <externalReference r:id="rId4"/>
  </externalReference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>'第１表'!$D$8053</definedName>
    <definedName name="\b">'第１表'!$D$8067</definedName>
    <definedName name="\c">'第１表'!$D$8082</definedName>
    <definedName name="\z">#REF!</definedName>
    <definedName name="ANC">#REF!</definedName>
    <definedName name="ANC2">'第１表'!$C$2</definedName>
    <definedName name="DATA">#REF!</definedName>
    <definedName name="DATA_FILE">'第１表'!$D$8048</definedName>
    <definedName name="DATATIME">'第１表'!$D$8051</definedName>
    <definedName name="FILE_LS_DEL">'第１表'!$D$2:$D$8162</definedName>
    <definedName name="FILECLEAN">'第１表'!$D$8155</definedName>
    <definedName name="FILEDUMMY">'第１表'!$D$2:$D$8162</definedName>
    <definedName name="FILEREAD">'第１表'!$D$8158</definedName>
    <definedName name="FIN1">'第１表'!$D$8075</definedName>
    <definedName name="LS1_BOTTOM">'第１表'!$E$8049</definedName>
    <definedName name="LS1_READ">'第１表'!$D$8060</definedName>
    <definedName name="LS1_SIZE">'第１表'!$D$8049</definedName>
    <definedName name="LS1_TOP">#REF!</definedName>
    <definedName name="LS2_BOTTOM">'第１表'!$E$8050</definedName>
    <definedName name="LS2_SIZE">'第１表'!$D$8050</definedName>
    <definedName name="LS2_TOP">#REF!</definedName>
    <definedName name="MAC_LS">'第１表'!$D$8047</definedName>
    <definedName name="MAIN2">'第１表'!$D$8088</definedName>
    <definedName name="POFF">'第１表'!$D$2:$D$8162</definedName>
    <definedName name="PON">'第１表'!$D$2:$D$8162</definedName>
    <definedName name="_xlnm.Print_Area" localSheetId="0">'第１表'!$A$1:$V$243</definedName>
    <definedName name="Print_Area_MI" localSheetId="0">'第１表'!$A$6:$U$239</definedName>
    <definedName name="Print_Area_MI">#REF!</definedName>
    <definedName name="_xlnm.Print_Titles" localSheetId="0">'第１表'!$2:$5</definedName>
    <definedName name="Print_Titles_MI" localSheetId="0">'第１表'!$2:$5</definedName>
    <definedName name="Print_Titles_MI">#REF!</definedName>
    <definedName name="SUM2">'第１表'!$D$8145</definedName>
    <definedName name="SUM2_BOTM">'第１表'!$D$8152</definedName>
    <definedName name="SUM2_JOB2">'第１表'!$D$8149</definedName>
    <definedName name="TOP">'第１表'!$D$8068</definedName>
    <definedName name="WIND">'第１表'!$D$2:$D$8162</definedName>
  </definedNames>
  <calcPr fullCalcOnLoad="1"/>
</workbook>
</file>

<file path=xl/sharedStrings.xml><?xml version="1.0" encoding="utf-8"?>
<sst xmlns="http://schemas.openxmlformats.org/spreadsheetml/2006/main" count="320" uniqueCount="278">
  <si>
    <t>別表１</t>
  </si>
  <si>
    <t>保健所</t>
  </si>
  <si>
    <t>市町村</t>
  </si>
  <si>
    <t>温泉地</t>
  </si>
  <si>
    <t>自然湧出</t>
  </si>
  <si>
    <t>掘削自噴</t>
  </si>
  <si>
    <t>枯渇・埋没</t>
  </si>
  <si>
    <t>利用</t>
  </si>
  <si>
    <t>不利</t>
  </si>
  <si>
    <t>枯渇</t>
  </si>
  <si>
    <t>埋没</t>
  </si>
  <si>
    <t>静岡県計</t>
  </si>
  <si>
    <t>大川</t>
  </si>
  <si>
    <t>東伊豆町</t>
  </si>
  <si>
    <t>片瀬</t>
  </si>
  <si>
    <t>白田</t>
  </si>
  <si>
    <t>稲取</t>
  </si>
  <si>
    <t>河津町</t>
  </si>
  <si>
    <t>梨本</t>
  </si>
  <si>
    <t>下田</t>
  </si>
  <si>
    <t>下田市</t>
  </si>
  <si>
    <t>下田白浜</t>
  </si>
  <si>
    <t>吉佐美</t>
  </si>
  <si>
    <t>田牛</t>
  </si>
  <si>
    <t>一条</t>
  </si>
  <si>
    <t>毛倉野</t>
  </si>
  <si>
    <t>一色</t>
  </si>
  <si>
    <t>下小野・二条</t>
  </si>
  <si>
    <t>南伊豆町</t>
  </si>
  <si>
    <t>大瀬</t>
  </si>
  <si>
    <t>中木</t>
  </si>
  <si>
    <t>入間</t>
  </si>
  <si>
    <t>妻良</t>
  </si>
  <si>
    <t>子浦</t>
  </si>
  <si>
    <t>伊浜</t>
  </si>
  <si>
    <t>松崎町</t>
  </si>
  <si>
    <t>松崎</t>
  </si>
  <si>
    <t>大沢</t>
  </si>
  <si>
    <t>西伊豆町</t>
  </si>
  <si>
    <t>宇久須</t>
  </si>
  <si>
    <t>泉</t>
  </si>
  <si>
    <t>熱海市</t>
  </si>
  <si>
    <t>上多賀・下多賀・網代</t>
  </si>
  <si>
    <t>熱海</t>
  </si>
  <si>
    <t>宇佐美</t>
  </si>
  <si>
    <t>伊東</t>
  </si>
  <si>
    <t>伊東市</t>
  </si>
  <si>
    <t>小室</t>
  </si>
  <si>
    <t>対島</t>
  </si>
  <si>
    <t>修善寺</t>
  </si>
  <si>
    <t>柏久保</t>
  </si>
  <si>
    <t>大野</t>
  </si>
  <si>
    <t>日向</t>
  </si>
  <si>
    <t>土肥</t>
  </si>
  <si>
    <t>八木沢</t>
  </si>
  <si>
    <t>小土肥</t>
  </si>
  <si>
    <t>湯ケ島</t>
  </si>
  <si>
    <t>持越</t>
  </si>
  <si>
    <t>嵯峨沢</t>
  </si>
  <si>
    <t>吉奈</t>
  </si>
  <si>
    <t>月ケ瀬</t>
  </si>
  <si>
    <t>船原</t>
  </si>
  <si>
    <t>矢熊・青羽根</t>
  </si>
  <si>
    <t>柿木</t>
  </si>
  <si>
    <t>松ケ瀬</t>
  </si>
  <si>
    <t>白岩</t>
  </si>
  <si>
    <t>柳瀬</t>
  </si>
  <si>
    <t>冷川</t>
  </si>
  <si>
    <t>城</t>
  </si>
  <si>
    <t>梅木</t>
  </si>
  <si>
    <t>原保</t>
  </si>
  <si>
    <t>地蔵堂</t>
  </si>
  <si>
    <t>八幡</t>
  </si>
  <si>
    <t>長岡</t>
  </si>
  <si>
    <t>古奈</t>
  </si>
  <si>
    <t>韮山</t>
  </si>
  <si>
    <t>畑毛･奈古谷</t>
  </si>
  <si>
    <t>函南町</t>
  </si>
  <si>
    <t>函南町小計</t>
  </si>
  <si>
    <t>竹倉</t>
  </si>
  <si>
    <t>三島市</t>
  </si>
  <si>
    <t>三島</t>
  </si>
  <si>
    <t>原</t>
  </si>
  <si>
    <t>沼津市</t>
  </si>
  <si>
    <t>香貫・大平</t>
  </si>
  <si>
    <t>裾野市</t>
  </si>
  <si>
    <t>裾野</t>
  </si>
  <si>
    <t>長泉町</t>
  </si>
  <si>
    <t>長泉</t>
  </si>
  <si>
    <t>御殿場乙女</t>
  </si>
  <si>
    <t>印野</t>
  </si>
  <si>
    <t>御殿場川島田</t>
  </si>
  <si>
    <t>御殿場</t>
  </si>
  <si>
    <t>足柄</t>
  </si>
  <si>
    <t>小山町</t>
  </si>
  <si>
    <t>駿河小山</t>
  </si>
  <si>
    <t>須走</t>
  </si>
  <si>
    <t>富士</t>
  </si>
  <si>
    <t>富士市</t>
  </si>
  <si>
    <t>富士宮市</t>
  </si>
  <si>
    <t>朝霧</t>
  </si>
  <si>
    <t>稲子</t>
  </si>
  <si>
    <t>芝川町</t>
  </si>
  <si>
    <t>瓜島</t>
  </si>
  <si>
    <t>宍原</t>
  </si>
  <si>
    <t>平山・北沼上</t>
  </si>
  <si>
    <t>麻機</t>
  </si>
  <si>
    <t>石部</t>
  </si>
  <si>
    <t>丸子</t>
  </si>
  <si>
    <t>大原</t>
  </si>
  <si>
    <t>安倍大川</t>
  </si>
  <si>
    <t>油山</t>
  </si>
  <si>
    <t>蕨野</t>
  </si>
  <si>
    <t>油野</t>
  </si>
  <si>
    <t>口坂本</t>
  </si>
  <si>
    <t>小瀬戸</t>
  </si>
  <si>
    <t>焼津市</t>
  </si>
  <si>
    <t>焼津</t>
  </si>
  <si>
    <t>藤枝市</t>
  </si>
  <si>
    <t>瀬戸ノ谷</t>
  </si>
  <si>
    <t>島田市</t>
  </si>
  <si>
    <t>島田</t>
  </si>
  <si>
    <t>　　</t>
  </si>
  <si>
    <t>中川根</t>
  </si>
  <si>
    <t>寸又峡</t>
  </si>
  <si>
    <t>接阻峡</t>
  </si>
  <si>
    <t>白沢</t>
  </si>
  <si>
    <t>榛原</t>
  </si>
  <si>
    <t>御前崎</t>
  </si>
  <si>
    <t>相良</t>
  </si>
  <si>
    <t>掛川市</t>
  </si>
  <si>
    <t>法泉寺</t>
  </si>
  <si>
    <t>大東</t>
  </si>
  <si>
    <t>袋井市</t>
  </si>
  <si>
    <t>油山寺</t>
  </si>
  <si>
    <t>虫生</t>
  </si>
  <si>
    <t>岩岳</t>
  </si>
  <si>
    <t>遠州浜</t>
  </si>
  <si>
    <t>浜松市</t>
  </si>
  <si>
    <t>舘山寺</t>
  </si>
  <si>
    <t>雄踏</t>
  </si>
  <si>
    <t>弁天島</t>
  </si>
  <si>
    <t>新居町</t>
  </si>
  <si>
    <t>新居浜</t>
  </si>
  <si>
    <t>細江</t>
  </si>
  <si>
    <t>三ヶ日</t>
  </si>
  <si>
    <t>再掲その１</t>
  </si>
  <si>
    <t>伊豆半島計</t>
  </si>
  <si>
    <t>伊豆半島以外計</t>
  </si>
  <si>
    <t>再掲その２</t>
  </si>
  <si>
    <t>伊豆山</t>
  </si>
  <si>
    <t>上多賀</t>
  </si>
  <si>
    <t>下多賀</t>
  </si>
  <si>
    <t>網代</t>
  </si>
  <si>
    <t>岡</t>
  </si>
  <si>
    <t>松原</t>
  </si>
  <si>
    <t>玖須美</t>
  </si>
  <si>
    <t>鎌田</t>
  </si>
  <si>
    <t>湯川</t>
  </si>
  <si>
    <t>熊坂</t>
  </si>
  <si>
    <t>大仁</t>
  </si>
  <si>
    <t>畑毛</t>
  </si>
  <si>
    <t>奈古谷</t>
  </si>
  <si>
    <t>機械揚湯</t>
  </si>
  <si>
    <t>平均温度 ℃</t>
  </si>
  <si>
    <t>松崎保健支援室小計</t>
  </si>
  <si>
    <t>東部</t>
  </si>
  <si>
    <t>御殿場市</t>
  </si>
  <si>
    <t>富士宮支所小計</t>
  </si>
  <si>
    <t>南沼上</t>
  </si>
  <si>
    <t>西ヶ谷</t>
  </si>
  <si>
    <t>榛原支所小計</t>
  </si>
  <si>
    <t>浅羽</t>
  </si>
  <si>
    <t>掛川支所小計</t>
  </si>
  <si>
    <t>浜名分庁舎小計</t>
  </si>
  <si>
    <t>湧出・揚湯源泉数</t>
  </si>
  <si>
    <t>自噴不利用湧出量計</t>
  </si>
  <si>
    <t>自噴利用　湧出量計</t>
  </si>
  <si>
    <t>状態別源泉数、総湧出・揚湯量、平均温度、平均湧出・揚湯量</t>
  </si>
  <si>
    <t>機械揚湯量計</t>
  </si>
  <si>
    <t>総湧出・揚湯量 ㍑／分</t>
  </si>
  <si>
    <r>
      <t xml:space="preserve">湧出熱量    </t>
    </r>
    <r>
      <rPr>
        <sz val="12"/>
        <rFont val="Courier New"/>
        <family val="3"/>
      </rPr>
      <t>kcal/</t>
    </r>
    <r>
      <rPr>
        <sz val="12"/>
        <rFont val="ＭＳ 明朝"/>
        <family val="1"/>
      </rPr>
      <t>分</t>
    </r>
  </si>
  <si>
    <t>平均湧出・揚湯量    ㍑／分</t>
  </si>
  <si>
    <t>小計</t>
  </si>
  <si>
    <t>小計</t>
  </si>
  <si>
    <t>姫之湯</t>
  </si>
  <si>
    <t>篭上</t>
  </si>
  <si>
    <t>満水</t>
  </si>
  <si>
    <t>西藤平</t>
  </si>
  <si>
    <t>仁科・堂ケ島</t>
  </si>
  <si>
    <t>河内</t>
  </si>
  <si>
    <t>西里</t>
  </si>
  <si>
    <t>牛尾</t>
  </si>
  <si>
    <t>山王</t>
  </si>
  <si>
    <t>下賀茂・加納・湊・手石・青市</t>
  </si>
  <si>
    <t>大沢里・田子</t>
  </si>
  <si>
    <t>見高(今井浜）</t>
  </si>
  <si>
    <t>神山</t>
  </si>
  <si>
    <t>熱海</t>
  </si>
  <si>
    <t>熱海市</t>
  </si>
  <si>
    <t>データ  井数</t>
  </si>
  <si>
    <t>総源泉数</t>
  </si>
  <si>
    <t>保健所計</t>
  </si>
  <si>
    <t>本所小計</t>
  </si>
  <si>
    <t>修善寺支所小計</t>
  </si>
  <si>
    <t>本所小計</t>
  </si>
  <si>
    <t>柏谷</t>
  </si>
  <si>
    <t>南箱根</t>
  </si>
  <si>
    <t>伊佐布</t>
  </si>
  <si>
    <t>梅ケ島コンヤ</t>
  </si>
  <si>
    <t>梅ケ島</t>
  </si>
  <si>
    <t>井川</t>
  </si>
  <si>
    <t>井川赤石</t>
  </si>
  <si>
    <t>千代</t>
  </si>
  <si>
    <t>志太（含内瀬戸）</t>
  </si>
  <si>
    <t>笹間渡</t>
  </si>
  <si>
    <t>川根</t>
  </si>
  <si>
    <t>小計</t>
  </si>
  <si>
    <t>坂京・河内</t>
  </si>
  <si>
    <t>千頭</t>
  </si>
  <si>
    <t>小長井</t>
  </si>
  <si>
    <t>倉真赤石</t>
  </si>
  <si>
    <t>倉真</t>
  </si>
  <si>
    <t>浦川</t>
  </si>
  <si>
    <t>熱川・北川</t>
  </si>
  <si>
    <t>湯が野・川津筏場・下佐ヶ野・小鍋　</t>
  </si>
  <si>
    <t>加増野・横川・北湯ケ野・相玉</t>
  </si>
  <si>
    <t>河内・蓮台寺・大沢・立野</t>
  </si>
  <si>
    <t>雲見・石部・岩地</t>
  </si>
  <si>
    <t>伊豆山・熱海</t>
  </si>
  <si>
    <t>引佐</t>
  </si>
  <si>
    <t>谷津・浜・笹原</t>
  </si>
  <si>
    <t>峰・田中・沢田・逆川</t>
  </si>
  <si>
    <t>梅ケ島新田</t>
  </si>
  <si>
    <t>*  再掲その２  熱海保健所と東部保健所管内で温泉地内に２つ以上の地域がある場合の詳細である。</t>
  </si>
  <si>
    <t>西浦</t>
  </si>
  <si>
    <t>岡宮</t>
  </si>
  <si>
    <t>内浦</t>
  </si>
  <si>
    <t>宮本</t>
  </si>
  <si>
    <t>戸田</t>
  </si>
  <si>
    <t xml:space="preserve"> </t>
  </si>
  <si>
    <t>梅ケ島金山</t>
  </si>
  <si>
    <t xml:space="preserve"> </t>
  </si>
  <si>
    <t xml:space="preserve"> </t>
  </si>
  <si>
    <t>富士宮</t>
  </si>
  <si>
    <t>村山</t>
  </si>
  <si>
    <t>大瀬</t>
  </si>
  <si>
    <t>曲金</t>
  </si>
  <si>
    <t>保健所計</t>
  </si>
  <si>
    <t>村櫛</t>
  </si>
  <si>
    <t>居尻</t>
  </si>
  <si>
    <t>静岡市</t>
  </si>
  <si>
    <t>静岡市</t>
  </si>
  <si>
    <t>静岡市</t>
  </si>
  <si>
    <t>伊豆の国市</t>
  </si>
  <si>
    <t>伊豆の国市小計</t>
  </si>
  <si>
    <t>伊豆市小計</t>
  </si>
  <si>
    <t>伊豆市</t>
  </si>
  <si>
    <t>川根本町</t>
  </si>
  <si>
    <t>小計</t>
  </si>
  <si>
    <t>牧之原市</t>
  </si>
  <si>
    <t>中部</t>
  </si>
  <si>
    <t>磐田市</t>
  </si>
  <si>
    <t>御前崎市</t>
  </si>
  <si>
    <t>浜松市</t>
  </si>
  <si>
    <t>西部</t>
  </si>
  <si>
    <t>賀茂</t>
  </si>
  <si>
    <t>若林</t>
  </si>
  <si>
    <r>
      <t>*</t>
    </r>
    <r>
      <rPr>
        <sz val="14"/>
        <rFont val="ＭＳ 明朝"/>
        <family val="1"/>
      </rPr>
      <t xml:space="preserve">  再掲その１  伊豆半島：賀茂保健所管内＋熱海保健所管内＋東部保健所本所管内の一部（伊豆の国市＋函南町＋旧戸田村）＋東部保健所修善寺支所管内</t>
    </r>
  </si>
  <si>
    <t>草薙</t>
  </si>
  <si>
    <t>興津</t>
  </si>
  <si>
    <t>磐田</t>
  </si>
  <si>
    <t>古宿</t>
  </si>
  <si>
    <t>浜北</t>
  </si>
  <si>
    <t>森　町</t>
  </si>
  <si>
    <t>森町</t>
  </si>
  <si>
    <t>三保</t>
  </si>
  <si>
    <t>浜松天王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</si>
</sst>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%"/>
    <numFmt numFmtId="178" formatCode="0.0000000%"/>
    <numFmt numFmtId="179" formatCode="#,##0.0;\-#,##0.0"/>
    <numFmt numFmtId="180" formatCode="0.0"/>
    <numFmt numFmtId="181" formatCode="#,##0.0;[Red]\-#,##0.0"/>
    <numFmt numFmtId="182" formatCode="0.000"/>
    <numFmt numFmtId="183" formatCode="0.0000"/>
    <numFmt numFmtId="184" formatCode="#,##0.0_ ;[Red]\-#,##0.0\ "/>
    <numFmt numFmtId="185" formatCode="0.0_ "/>
    <numFmt numFmtId="186" formatCode="_ * #,##0.0_ ;_ * \-#,##0.0_ ;_ * &quot;-&quot;?_ ;_ @_ "/>
    <numFmt numFmtId="187" formatCode="#,##0.0_ "/>
    <numFmt numFmtId="188" formatCode="#,##0.00_ "/>
    <numFmt numFmtId="189" formatCode="#,##0.0_);[Red]\(#,##0.0\)"/>
    <numFmt numFmtId="190" formatCode="#,##0.000"/>
    <numFmt numFmtId="191" formatCode="[&lt;=999]000;000\-00"/>
    <numFmt numFmtId="192" formatCode="_ * #,##0.0_ ;_ * \-#,##0.0_ ;_ * &quot;-&quot;_ ;_ @_ "/>
    <numFmt numFmtId="193" formatCode="0.00_ 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3.25"/>
      <name val="ＭＳ Ｐゴシック"/>
      <family val="3"/>
    </font>
    <font>
      <sz val="12"/>
      <name val="ＭＳ Ｐゴシック"/>
      <family val="3"/>
    </font>
    <font>
      <sz val="12"/>
      <name val="Courier New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>
        <color indexed="63"/>
      </top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6" fillId="0" borderId="1" xfId="21" applyFont="1" applyFill="1" applyBorder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4" fontId="6" fillId="0" borderId="1" xfId="21" applyNumberFormat="1" applyFont="1" applyFill="1" applyBorder="1" applyAlignment="1" applyProtection="1">
      <alignment horizontal="right" vertical="center"/>
      <protection/>
    </xf>
    <xf numFmtId="176" fontId="6" fillId="0" borderId="1" xfId="17" applyNumberFormat="1" applyFont="1" applyFill="1" applyBorder="1" applyAlignment="1" applyProtection="1">
      <alignment horizontal="right" vertical="center"/>
      <protection/>
    </xf>
    <xf numFmtId="3" fontId="6" fillId="0" borderId="1" xfId="21" applyNumberFormat="1" applyFont="1" applyFill="1" applyBorder="1" applyAlignment="1" applyProtection="1">
      <alignment horizontal="right" vertical="center"/>
      <protection/>
    </xf>
    <xf numFmtId="0" fontId="6" fillId="0" borderId="1" xfId="21" applyFont="1" applyFill="1" applyBorder="1" applyAlignment="1">
      <alignment horizontal="distributed" vertical="center"/>
      <protection/>
    </xf>
    <xf numFmtId="0" fontId="6" fillId="0" borderId="2" xfId="21" applyFont="1" applyFill="1" applyBorder="1" applyAlignment="1" applyProtection="1" quotePrefix="1">
      <alignment horizontal="left" vertical="center"/>
      <protection/>
    </xf>
    <xf numFmtId="0" fontId="6" fillId="0" borderId="2" xfId="21" applyFont="1" applyFill="1" applyBorder="1" applyAlignment="1" applyProtection="1">
      <alignment horizontal="left" vertical="center"/>
      <protection/>
    </xf>
    <xf numFmtId="0" fontId="7" fillId="0" borderId="2" xfId="21" applyFont="1" applyFill="1" applyBorder="1" applyAlignment="1" applyProtection="1" quotePrefix="1">
      <alignment horizontal="lef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0" fontId="11" fillId="0" borderId="4" xfId="21" applyFont="1" applyFill="1" applyBorder="1" applyAlignment="1" applyProtection="1">
      <alignment horizontal="centerContinuous" vertical="center"/>
      <protection/>
    </xf>
    <xf numFmtId="0" fontId="6" fillId="0" borderId="5" xfId="21" applyFont="1" applyFill="1" applyBorder="1" applyAlignment="1" applyProtection="1">
      <alignment horizontal="center" vertical="center"/>
      <protection/>
    </xf>
    <xf numFmtId="3" fontId="6" fillId="0" borderId="6" xfId="21" applyNumberFormat="1" applyFont="1" applyFill="1" applyBorder="1" applyAlignment="1" applyProtection="1">
      <alignment horizontal="right" vertical="center"/>
      <protection/>
    </xf>
    <xf numFmtId="0" fontId="6" fillId="0" borderId="3" xfId="21" applyFont="1" applyFill="1" applyBorder="1" applyAlignment="1">
      <alignment horizontal="centerContinuous" vertical="center"/>
      <protection/>
    </xf>
    <xf numFmtId="176" fontId="6" fillId="0" borderId="0" xfId="21" applyNumberFormat="1" applyFont="1" applyFill="1" applyBorder="1" applyAlignment="1">
      <alignment vertical="center"/>
      <protection/>
    </xf>
    <xf numFmtId="4" fontId="6" fillId="0" borderId="0" xfId="21" applyNumberFormat="1" applyFont="1" applyFill="1" applyBorder="1" applyAlignment="1">
      <alignment vertical="center"/>
      <protection/>
    </xf>
    <xf numFmtId="176" fontId="6" fillId="0" borderId="3" xfId="21" applyNumberFormat="1" applyFont="1" applyFill="1" applyBorder="1" applyAlignment="1">
      <alignment vertical="center"/>
      <protection/>
    </xf>
    <xf numFmtId="4" fontId="6" fillId="0" borderId="3" xfId="21" applyNumberFormat="1" applyFont="1" applyFill="1" applyBorder="1" applyAlignment="1">
      <alignment vertical="center"/>
      <protection/>
    </xf>
    <xf numFmtId="176" fontId="6" fillId="0" borderId="1" xfId="21" applyNumberFormat="1" applyFont="1" applyFill="1" applyBorder="1" applyAlignment="1" applyProtection="1">
      <alignment horizontal="right" vertical="center"/>
      <protection/>
    </xf>
    <xf numFmtId="4" fontId="6" fillId="0" borderId="1" xfId="17" applyNumberFormat="1" applyFont="1" applyFill="1" applyBorder="1" applyAlignment="1" applyProtection="1">
      <alignment horizontal="right" vertical="center"/>
      <protection/>
    </xf>
    <xf numFmtId="176" fontId="6" fillId="0" borderId="6" xfId="21" applyNumberFormat="1" applyFont="1" applyFill="1" applyBorder="1" applyAlignment="1" applyProtection="1">
      <alignment horizontal="right" vertical="center"/>
      <protection/>
    </xf>
    <xf numFmtId="4" fontId="6" fillId="0" borderId="6" xfId="17" applyNumberFormat="1" applyFont="1" applyFill="1" applyBorder="1" applyAlignment="1" applyProtection="1">
      <alignment horizontal="right" vertical="center"/>
      <protection/>
    </xf>
    <xf numFmtId="176" fontId="6" fillId="0" borderId="6" xfId="17" applyNumberFormat="1" applyFont="1" applyFill="1" applyBorder="1" applyAlignment="1" applyProtection="1">
      <alignment horizontal="right" vertical="center"/>
      <protection/>
    </xf>
    <xf numFmtId="176" fontId="6" fillId="0" borderId="0" xfId="21" applyNumberFormat="1" applyFont="1" applyFill="1" applyAlignment="1">
      <alignment vertical="center"/>
      <protection/>
    </xf>
    <xf numFmtId="4" fontId="6" fillId="0" borderId="0" xfId="21" applyNumberFormat="1" applyFont="1" applyFill="1" applyAlignment="1">
      <alignment vertical="center"/>
      <protection/>
    </xf>
    <xf numFmtId="176" fontId="6" fillId="0" borderId="6" xfId="17" applyNumberFormat="1" applyFont="1" applyFill="1" applyBorder="1" applyAlignment="1">
      <alignment horizontal="right" vertical="center"/>
    </xf>
    <xf numFmtId="0" fontId="6" fillId="0" borderId="7" xfId="21" applyFont="1" applyFill="1" applyBorder="1" applyAlignment="1" applyProtection="1">
      <alignment horizontal="distributed" vertical="center"/>
      <protection/>
    </xf>
    <xf numFmtId="0" fontId="5" fillId="0" borderId="2" xfId="21" applyFont="1" applyFill="1" applyBorder="1" applyAlignment="1" applyProtection="1" quotePrefix="1">
      <alignment horizontal="left" vertical="center"/>
      <protection/>
    </xf>
    <xf numFmtId="0" fontId="6" fillId="0" borderId="8" xfId="21" applyFont="1" applyFill="1" applyBorder="1" applyAlignment="1" applyProtection="1" quotePrefix="1">
      <alignment horizontal="left" vertical="center"/>
      <protection/>
    </xf>
    <xf numFmtId="0" fontId="6" fillId="0" borderId="9" xfId="21" applyFont="1" applyFill="1" applyBorder="1" applyAlignment="1">
      <alignment horizontal="distributed" vertical="center"/>
      <protection/>
    </xf>
    <xf numFmtId="0" fontId="6" fillId="0" borderId="10" xfId="21" applyFont="1" applyFill="1" applyBorder="1" applyAlignment="1">
      <alignment horizontal="distributed" vertical="center"/>
      <protection/>
    </xf>
    <xf numFmtId="0" fontId="6" fillId="0" borderId="11" xfId="21" applyFont="1" applyFill="1" applyBorder="1" applyAlignment="1" applyProtection="1" quotePrefix="1">
      <alignment horizontal="left" vertical="center"/>
      <protection/>
    </xf>
    <xf numFmtId="0" fontId="6" fillId="0" borderId="4" xfId="21" applyFont="1" applyFill="1" applyBorder="1" applyAlignment="1">
      <alignment horizontal="distributed" vertical="center"/>
      <protection/>
    </xf>
    <xf numFmtId="0" fontId="6" fillId="0" borderId="11" xfId="21" applyFont="1" applyFill="1" applyBorder="1" applyAlignment="1" applyProtection="1">
      <alignment horizontal="left" vertical="center"/>
      <protection/>
    </xf>
    <xf numFmtId="0" fontId="6" fillId="0" borderId="12" xfId="21" applyFont="1" applyFill="1" applyBorder="1" applyAlignment="1" applyProtection="1" quotePrefix="1">
      <alignment horizontal="left" vertical="center"/>
      <protection/>
    </xf>
    <xf numFmtId="0" fontId="6" fillId="0" borderId="13" xfId="21" applyFont="1" applyFill="1" applyBorder="1" applyAlignment="1" applyProtection="1">
      <alignment horizontal="left" vertical="center"/>
      <protection/>
    </xf>
    <xf numFmtId="0" fontId="6" fillId="0" borderId="9" xfId="21" applyFont="1" applyFill="1" applyBorder="1" applyAlignment="1" applyProtection="1">
      <alignment horizontal="distributed" vertical="center"/>
      <protection/>
    </xf>
    <xf numFmtId="0" fontId="6" fillId="0" borderId="14" xfId="21" applyFont="1" applyFill="1" applyBorder="1" applyAlignment="1" applyProtection="1">
      <alignment horizontal="left" vertical="center"/>
      <protection/>
    </xf>
    <xf numFmtId="0" fontId="8" fillId="0" borderId="7" xfId="21" applyFont="1" applyFill="1" applyBorder="1" applyAlignment="1" applyProtection="1">
      <alignment horizontal="distributed" vertical="center"/>
      <protection/>
    </xf>
    <xf numFmtId="0" fontId="6" fillId="0" borderId="15" xfId="21" applyFont="1" applyFill="1" applyBorder="1" applyAlignment="1" applyProtection="1">
      <alignment horizontal="left" vertical="center"/>
      <protection/>
    </xf>
    <xf numFmtId="0" fontId="6" fillId="0" borderId="16" xfId="21" applyFont="1" applyFill="1" applyBorder="1" applyAlignment="1" applyProtection="1">
      <alignment horizontal="left" vertical="center"/>
      <protection/>
    </xf>
    <xf numFmtId="0" fontId="6" fillId="0" borderId="15" xfId="21" applyFont="1" applyFill="1" applyBorder="1" applyAlignment="1" applyProtection="1" quotePrefix="1">
      <alignment horizontal="left" vertical="center"/>
      <protection/>
    </xf>
    <xf numFmtId="0" fontId="6" fillId="0" borderId="17" xfId="21" applyFont="1" applyFill="1" applyBorder="1" applyAlignment="1" applyProtection="1">
      <alignment horizontal="left" vertical="center"/>
      <protection/>
    </xf>
    <xf numFmtId="0" fontId="6" fillId="0" borderId="4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 quotePrefix="1">
      <alignment horizontal="left" vertical="center"/>
      <protection/>
    </xf>
    <xf numFmtId="0" fontId="6" fillId="0" borderId="10" xfId="21" applyFont="1" applyFill="1" applyBorder="1" applyAlignment="1" applyProtection="1">
      <alignment horizontal="centerContinuous" vertical="center"/>
      <protection/>
    </xf>
    <xf numFmtId="0" fontId="6" fillId="0" borderId="4" xfId="21" applyFont="1" applyFill="1" applyBorder="1" applyAlignment="1" applyProtection="1">
      <alignment horizontal="centerContinuous" vertical="center"/>
      <protection/>
    </xf>
    <xf numFmtId="0" fontId="6" fillId="0" borderId="18" xfId="21" applyFont="1" applyFill="1" applyBorder="1" applyAlignment="1">
      <alignment horizontal="centerContinuous" vertical="center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0" borderId="19" xfId="21" applyFont="1" applyFill="1" applyBorder="1" applyAlignment="1">
      <alignment horizontal="distributed" vertical="center"/>
      <protection/>
    </xf>
    <xf numFmtId="0" fontId="6" fillId="0" borderId="20" xfId="21" applyFont="1" applyFill="1" applyBorder="1" applyAlignment="1">
      <alignment horizontal="distributed" vertical="center"/>
      <protection/>
    </xf>
    <xf numFmtId="0" fontId="6" fillId="0" borderId="21" xfId="21" applyFont="1" applyFill="1" applyBorder="1" applyAlignment="1" applyProtection="1">
      <alignment horizontal="left" vertical="center"/>
      <protection/>
    </xf>
    <xf numFmtId="3" fontId="6" fillId="0" borderId="22" xfId="21" applyNumberFormat="1" applyFont="1" applyFill="1" applyBorder="1" applyAlignment="1" applyProtection="1">
      <alignment horizontal="right" vertical="center"/>
      <protection/>
    </xf>
    <xf numFmtId="176" fontId="6" fillId="0" borderId="23" xfId="21" applyNumberFormat="1" applyFont="1" applyFill="1" applyBorder="1" applyAlignment="1" applyProtection="1">
      <alignment horizontal="right" vertical="center"/>
      <protection/>
    </xf>
    <xf numFmtId="176" fontId="6" fillId="0" borderId="22" xfId="21" applyNumberFormat="1" applyFont="1" applyFill="1" applyBorder="1" applyAlignment="1" applyProtection="1">
      <alignment horizontal="right" vertical="center"/>
      <protection/>
    </xf>
    <xf numFmtId="4" fontId="6" fillId="0" borderId="22" xfId="21" applyNumberFormat="1" applyFont="1" applyFill="1" applyBorder="1" applyAlignment="1" applyProtection="1">
      <alignment horizontal="right" vertical="center"/>
      <protection/>
    </xf>
    <xf numFmtId="4" fontId="6" fillId="0" borderId="23" xfId="21" applyNumberFormat="1" applyFont="1" applyFill="1" applyBorder="1" applyAlignment="1" applyProtection="1">
      <alignment horizontal="right" vertical="center"/>
      <protection/>
    </xf>
    <xf numFmtId="4" fontId="6" fillId="0" borderId="7" xfId="21" applyNumberFormat="1" applyFont="1" applyFill="1" applyBorder="1" applyAlignment="1" applyProtection="1">
      <alignment horizontal="right" vertical="center"/>
      <protection/>
    </xf>
    <xf numFmtId="4" fontId="6" fillId="0" borderId="6" xfId="21" applyNumberFormat="1" applyFont="1" applyFill="1" applyBorder="1" applyAlignment="1" applyProtection="1">
      <alignment horizontal="right" vertical="center"/>
      <protection/>
    </xf>
    <xf numFmtId="0" fontId="6" fillId="0" borderId="16" xfId="21" applyFont="1" applyFill="1" applyBorder="1" applyAlignment="1" applyProtection="1" quotePrefix="1">
      <alignment horizontal="left" vertical="center"/>
      <protection/>
    </xf>
    <xf numFmtId="0" fontId="6" fillId="0" borderId="7" xfId="21" applyFont="1" applyFill="1" applyBorder="1" applyAlignment="1">
      <alignment horizontal="distributed" vertical="center"/>
      <protection/>
    </xf>
    <xf numFmtId="0" fontId="8" fillId="0" borderId="2" xfId="21" applyFont="1" applyFill="1" applyBorder="1" applyAlignment="1" applyProtection="1" quotePrefix="1">
      <alignment horizontal="left" vertical="center"/>
      <protection/>
    </xf>
    <xf numFmtId="4" fontId="6" fillId="0" borderId="24" xfId="21" applyNumberFormat="1" applyFont="1" applyFill="1" applyBorder="1" applyAlignment="1" applyProtection="1">
      <alignment horizontal="right" vertical="center"/>
      <protection/>
    </xf>
    <xf numFmtId="0" fontId="10" fillId="0" borderId="2" xfId="21" applyFont="1" applyFill="1" applyBorder="1" applyAlignment="1" applyProtection="1" quotePrefix="1">
      <alignment horizontal="left" vertical="center"/>
      <protection/>
    </xf>
    <xf numFmtId="0" fontId="6" fillId="0" borderId="13" xfId="21" applyFont="1" applyFill="1" applyBorder="1" applyAlignment="1" applyProtection="1" quotePrefix="1">
      <alignment horizontal="left" vertical="center"/>
      <protection/>
    </xf>
    <xf numFmtId="0" fontId="6" fillId="0" borderId="1" xfId="21" applyFont="1" applyFill="1" applyBorder="1" applyAlignment="1" applyProtection="1">
      <alignment horizontal="distributed" vertical="center"/>
      <protection/>
    </xf>
    <xf numFmtId="0" fontId="6" fillId="0" borderId="10" xfId="21" applyFont="1" applyFill="1" applyBorder="1" applyAlignment="1" applyProtection="1">
      <alignment horizontal="distributed" vertical="center"/>
      <protection/>
    </xf>
    <xf numFmtId="0" fontId="6" fillId="0" borderId="17" xfId="21" applyFont="1" applyFill="1" applyBorder="1" applyAlignment="1" applyProtection="1" quotePrefix="1">
      <alignment horizontal="left" vertical="center"/>
      <protection/>
    </xf>
    <xf numFmtId="0" fontId="6" fillId="0" borderId="25" xfId="21" applyFont="1" applyFill="1" applyBorder="1" applyAlignment="1" applyProtection="1">
      <alignment horizontal="distributed" vertical="center"/>
      <protection/>
    </xf>
    <xf numFmtId="0" fontId="6" fillId="0" borderId="2" xfId="21" applyFont="1" applyFill="1" applyBorder="1" applyAlignment="1" quotePrefix="1">
      <alignment horizontal="left"/>
      <protection/>
    </xf>
    <xf numFmtId="0" fontId="5" fillId="0" borderId="1" xfId="21" applyFont="1" applyFill="1" applyBorder="1" applyAlignment="1" applyProtection="1">
      <alignment horizontal="distributed" vertical="center"/>
      <protection/>
    </xf>
    <xf numFmtId="0" fontId="6" fillId="0" borderId="1" xfId="21" applyFont="1" applyFill="1" applyBorder="1" applyAlignment="1" applyProtection="1">
      <alignment horizontal="left" vertical="center"/>
      <protection/>
    </xf>
    <xf numFmtId="0" fontId="10" fillId="0" borderId="1" xfId="21" applyFont="1" applyFill="1" applyBorder="1" applyAlignment="1" applyProtection="1" quotePrefix="1">
      <alignment horizontal="left" vertical="center"/>
      <protection/>
    </xf>
    <xf numFmtId="0" fontId="6" fillId="0" borderId="26" xfId="21" applyFont="1" applyFill="1" applyBorder="1" applyAlignment="1" applyProtection="1">
      <alignment horizontal="distributed" vertical="center"/>
      <protection/>
    </xf>
    <xf numFmtId="0" fontId="6" fillId="0" borderId="27" xfId="21" applyFont="1" applyFill="1" applyBorder="1" applyAlignment="1" applyProtection="1">
      <alignment horizontal="left" vertical="center"/>
      <protection/>
    </xf>
    <xf numFmtId="0" fontId="6" fillId="0" borderId="28" xfId="21" applyFont="1" applyFill="1" applyBorder="1" applyAlignment="1">
      <alignment horizontal="distributed" vertical="center"/>
      <protection/>
    </xf>
    <xf numFmtId="0" fontId="5" fillId="0" borderId="10" xfId="21" applyFont="1" applyFill="1" applyBorder="1" applyAlignment="1" applyProtection="1">
      <alignment horizontal="distributed" vertical="center"/>
      <protection/>
    </xf>
    <xf numFmtId="0" fontId="6" fillId="0" borderId="29" xfId="21" applyFont="1" applyFill="1" applyBorder="1" applyAlignment="1" applyProtection="1">
      <alignment horizontal="distributed" vertical="center"/>
      <protection/>
    </xf>
    <xf numFmtId="0" fontId="6" fillId="0" borderId="30" xfId="21" applyFont="1" applyFill="1" applyBorder="1" applyAlignment="1" applyProtection="1">
      <alignment horizontal="distributed" vertical="center"/>
      <protection/>
    </xf>
    <xf numFmtId="0" fontId="6" fillId="0" borderId="31" xfId="21" applyFont="1" applyFill="1" applyBorder="1" applyAlignment="1" applyProtection="1">
      <alignment horizontal="left" vertical="center"/>
      <protection/>
    </xf>
    <xf numFmtId="0" fontId="6" fillId="0" borderId="32" xfId="21" applyFont="1" applyFill="1" applyBorder="1" applyAlignment="1" applyProtection="1">
      <alignment horizontal="left" vertical="center"/>
      <protection/>
    </xf>
    <xf numFmtId="0" fontId="6" fillId="0" borderId="33" xfId="21" applyFont="1" applyFill="1" applyBorder="1" applyAlignment="1" applyProtection="1">
      <alignment horizontal="distributed" vertical="center"/>
      <protection/>
    </xf>
    <xf numFmtId="0" fontId="6" fillId="0" borderId="30" xfId="21" applyFont="1" applyFill="1" applyBorder="1" applyAlignment="1">
      <alignment horizontal="distributed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3" xfId="21" applyFont="1" applyFill="1" applyBorder="1" applyAlignment="1" applyProtection="1">
      <alignment horizontal="left" vertical="center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1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Alignment="1" quotePrefix="1">
      <alignment horizontal="left" vertical="center"/>
      <protection/>
    </xf>
    <xf numFmtId="0" fontId="6" fillId="0" borderId="0" xfId="0" applyFont="1" applyFill="1" applyAlignment="1">
      <alignment/>
    </xf>
    <xf numFmtId="0" fontId="6" fillId="0" borderId="34" xfId="21" applyFont="1" applyFill="1" applyBorder="1" applyAlignment="1" applyProtection="1">
      <alignment horizontal="left" vertical="center"/>
      <protection/>
    </xf>
    <xf numFmtId="176" fontId="6" fillId="0" borderId="7" xfId="17" applyNumberFormat="1" applyFont="1" applyFill="1" applyBorder="1" applyAlignment="1" applyProtection="1">
      <alignment horizontal="right" vertical="center"/>
      <protection/>
    </xf>
    <xf numFmtId="4" fontId="6" fillId="0" borderId="24" xfId="17" applyNumberFormat="1" applyFont="1" applyFill="1" applyBorder="1" applyAlignment="1" applyProtection="1">
      <alignment horizontal="right" vertical="center"/>
      <protection/>
    </xf>
    <xf numFmtId="3" fontId="6" fillId="0" borderId="9" xfId="21" applyNumberFormat="1" applyFont="1" applyFill="1" applyBorder="1" applyAlignment="1" applyProtection="1">
      <alignment horizontal="right" vertical="center"/>
      <protection/>
    </xf>
    <xf numFmtId="176" fontId="6" fillId="0" borderId="9" xfId="17" applyNumberFormat="1" applyFont="1" applyFill="1" applyBorder="1" applyAlignment="1" applyProtection="1">
      <alignment horizontal="right" vertical="center"/>
      <protection/>
    </xf>
    <xf numFmtId="4" fontId="6" fillId="0" borderId="9" xfId="17" applyNumberFormat="1" applyFont="1" applyFill="1" applyBorder="1" applyAlignment="1" applyProtection="1">
      <alignment horizontal="right" vertical="center"/>
      <protection/>
    </xf>
    <xf numFmtId="4" fontId="6" fillId="0" borderId="35" xfId="21" applyNumberFormat="1" applyFont="1" applyFill="1" applyBorder="1" applyAlignment="1" applyProtection="1">
      <alignment horizontal="right" vertical="center"/>
      <protection/>
    </xf>
    <xf numFmtId="4" fontId="6" fillId="0" borderId="29" xfId="21" applyNumberFormat="1" applyFont="1" applyFill="1" applyBorder="1" applyAlignment="1" applyProtection="1">
      <alignment horizontal="right" vertical="center"/>
      <protection/>
    </xf>
    <xf numFmtId="3" fontId="6" fillId="0" borderId="10" xfId="21" applyNumberFormat="1" applyFont="1" applyFill="1" applyBorder="1" applyAlignment="1" applyProtection="1">
      <alignment horizontal="right" vertical="center"/>
      <protection/>
    </xf>
    <xf numFmtId="176" fontId="6" fillId="0" borderId="10" xfId="21" applyNumberFormat="1" applyFont="1" applyFill="1" applyBorder="1" applyAlignment="1" applyProtection="1">
      <alignment horizontal="right" vertical="center"/>
      <protection/>
    </xf>
    <xf numFmtId="176" fontId="6" fillId="0" borderId="10" xfId="17" applyNumberFormat="1" applyFont="1" applyFill="1" applyBorder="1" applyAlignment="1" applyProtection="1">
      <alignment horizontal="right" vertical="center"/>
      <protection/>
    </xf>
    <xf numFmtId="4" fontId="6" fillId="0" borderId="10" xfId="17" applyNumberFormat="1" applyFont="1" applyFill="1" applyBorder="1" applyAlignment="1" applyProtection="1">
      <alignment horizontal="right" vertical="center"/>
      <protection/>
    </xf>
    <xf numFmtId="4" fontId="6" fillId="0" borderId="10" xfId="21" applyNumberFormat="1" applyFont="1" applyFill="1" applyBorder="1" applyAlignment="1" applyProtection="1">
      <alignment horizontal="right" vertical="center"/>
      <protection/>
    </xf>
    <xf numFmtId="4" fontId="6" fillId="0" borderId="30" xfId="21" applyNumberFormat="1" applyFont="1" applyFill="1" applyBorder="1" applyAlignment="1" applyProtection="1">
      <alignment horizontal="right" vertical="center"/>
      <protection/>
    </xf>
    <xf numFmtId="3" fontId="6" fillId="0" borderId="1" xfId="21" applyNumberFormat="1" applyFont="1" applyFill="1" applyBorder="1" applyAlignment="1">
      <alignment horizontal="right" vertical="center"/>
      <protection/>
    </xf>
    <xf numFmtId="176" fontId="6" fillId="0" borderId="1" xfId="21" applyNumberFormat="1" applyFont="1" applyFill="1" applyBorder="1" applyAlignment="1">
      <alignment horizontal="right" vertical="center"/>
      <protection/>
    </xf>
    <xf numFmtId="4" fontId="6" fillId="0" borderId="1" xfId="21" applyNumberFormat="1" applyFont="1" applyFill="1" applyBorder="1" applyAlignment="1">
      <alignment horizontal="right" vertical="center"/>
      <protection/>
    </xf>
    <xf numFmtId="40" fontId="6" fillId="0" borderId="6" xfId="17" applyNumberFormat="1" applyFont="1" applyFill="1" applyBorder="1" applyAlignment="1" applyProtection="1">
      <alignment horizontal="right" vertical="center"/>
      <protection/>
    </xf>
    <xf numFmtId="40" fontId="6" fillId="0" borderId="1" xfId="17" applyNumberFormat="1" applyFont="1" applyFill="1" applyBorder="1" applyAlignment="1" applyProtection="1">
      <alignment vertical="center"/>
      <protection/>
    </xf>
    <xf numFmtId="176" fontId="6" fillId="0" borderId="9" xfId="21" applyNumberFormat="1" applyFont="1" applyFill="1" applyBorder="1" applyAlignment="1" applyProtection="1">
      <alignment horizontal="right" vertical="center"/>
      <protection/>
    </xf>
    <xf numFmtId="4" fontId="6" fillId="0" borderId="9" xfId="21" applyNumberFormat="1" applyFont="1" applyFill="1" applyBorder="1" applyAlignment="1" applyProtection="1">
      <alignment horizontal="right" vertical="center"/>
      <protection/>
    </xf>
    <xf numFmtId="4" fontId="6" fillId="0" borderId="36" xfId="21" applyNumberFormat="1" applyFont="1" applyFill="1" applyBorder="1" applyAlignment="1" applyProtection="1">
      <alignment horizontal="right" vertical="center"/>
      <protection/>
    </xf>
    <xf numFmtId="3" fontId="6" fillId="0" borderId="0" xfId="21" applyNumberFormat="1" applyFont="1" applyFill="1" applyBorder="1" applyAlignment="1" applyProtection="1">
      <alignment horizontal="right" vertical="center"/>
      <protection/>
    </xf>
    <xf numFmtId="176" fontId="6" fillId="0" borderId="24" xfId="17" applyNumberFormat="1" applyFont="1" applyFill="1" applyBorder="1" applyAlignment="1" applyProtection="1">
      <alignment horizontal="right" vertical="center"/>
      <protection/>
    </xf>
    <xf numFmtId="3" fontId="6" fillId="0" borderId="7" xfId="21" applyNumberFormat="1" applyFont="1" applyFill="1" applyBorder="1" applyAlignment="1" applyProtection="1">
      <alignment horizontal="right" vertical="center"/>
      <protection/>
    </xf>
    <xf numFmtId="176" fontId="6" fillId="0" borderId="7" xfId="21" applyNumberFormat="1" applyFont="1" applyFill="1" applyBorder="1" applyAlignment="1" applyProtection="1">
      <alignment horizontal="right" vertical="center"/>
      <protection/>
    </xf>
    <xf numFmtId="4" fontId="6" fillId="0" borderId="7" xfId="17" applyNumberFormat="1" applyFont="1" applyFill="1" applyBorder="1" applyAlignment="1" applyProtection="1">
      <alignment horizontal="right" vertical="center"/>
      <protection/>
    </xf>
    <xf numFmtId="3" fontId="6" fillId="0" borderId="37" xfId="21" applyNumberFormat="1" applyFont="1" applyFill="1" applyBorder="1" applyAlignment="1" applyProtection="1">
      <alignment horizontal="right" vertical="center"/>
      <protection/>
    </xf>
    <xf numFmtId="176" fontId="6" fillId="0" borderId="37" xfId="21" applyNumberFormat="1" applyFont="1" applyFill="1" applyBorder="1" applyAlignment="1" applyProtection="1">
      <alignment horizontal="right" vertical="center"/>
      <protection/>
    </xf>
    <xf numFmtId="4" fontId="6" fillId="0" borderId="37" xfId="21" applyNumberFormat="1" applyFont="1" applyFill="1" applyBorder="1" applyAlignment="1" applyProtection="1">
      <alignment horizontal="right" vertical="center"/>
      <protection/>
    </xf>
    <xf numFmtId="176" fontId="6" fillId="0" borderId="1" xfId="17" applyNumberFormat="1" applyFont="1" applyFill="1" applyBorder="1" applyAlignment="1">
      <alignment horizontal="right" vertical="center"/>
    </xf>
    <xf numFmtId="3" fontId="6" fillId="0" borderId="38" xfId="21" applyNumberFormat="1" applyFont="1" applyFill="1" applyBorder="1" applyAlignment="1" applyProtection="1">
      <alignment horizontal="right" vertical="center"/>
      <protection/>
    </xf>
    <xf numFmtId="176" fontId="6" fillId="0" borderId="38" xfId="17" applyNumberFormat="1" applyFont="1" applyFill="1" applyBorder="1" applyAlignment="1" applyProtection="1">
      <alignment horizontal="right" vertical="center"/>
      <protection/>
    </xf>
    <xf numFmtId="176" fontId="6" fillId="0" borderId="38" xfId="21" applyNumberFormat="1" applyFont="1" applyFill="1" applyBorder="1" applyAlignment="1" applyProtection="1">
      <alignment horizontal="right" vertical="center"/>
      <protection/>
    </xf>
    <xf numFmtId="4" fontId="6" fillId="0" borderId="38" xfId="17" applyNumberFormat="1" applyFont="1" applyFill="1" applyBorder="1" applyAlignment="1" applyProtection="1">
      <alignment horizontal="right" vertical="center"/>
      <protection/>
    </xf>
    <xf numFmtId="4" fontId="6" fillId="0" borderId="38" xfId="21" applyNumberFormat="1" applyFont="1" applyFill="1" applyBorder="1" applyAlignment="1" applyProtection="1">
      <alignment horizontal="right" vertical="center"/>
      <protection/>
    </xf>
    <xf numFmtId="4" fontId="6" fillId="0" borderId="25" xfId="21" applyNumberFormat="1" applyFont="1" applyFill="1" applyBorder="1" applyAlignment="1" applyProtection="1">
      <alignment horizontal="right" vertical="center"/>
      <protection/>
    </xf>
    <xf numFmtId="176" fontId="6" fillId="0" borderId="10" xfId="17" applyNumberFormat="1" applyFont="1" applyFill="1" applyBorder="1" applyAlignment="1">
      <alignment horizontal="right" vertical="center"/>
    </xf>
    <xf numFmtId="3" fontId="6" fillId="0" borderId="35" xfId="21" applyNumberFormat="1" applyFont="1" applyFill="1" applyBorder="1" applyAlignment="1" applyProtection="1">
      <alignment horizontal="right" vertical="center"/>
      <protection/>
    </xf>
    <xf numFmtId="176" fontId="6" fillId="0" borderId="35" xfId="17" applyNumberFormat="1" applyFont="1" applyFill="1" applyBorder="1" applyAlignment="1" applyProtection="1">
      <alignment horizontal="right" vertical="center"/>
      <protection/>
    </xf>
    <xf numFmtId="176" fontId="6" fillId="0" borderId="35" xfId="21" applyNumberFormat="1" applyFont="1" applyFill="1" applyBorder="1" applyAlignment="1" applyProtection="1">
      <alignment horizontal="right" vertical="center"/>
      <protection/>
    </xf>
    <xf numFmtId="4" fontId="6" fillId="0" borderId="35" xfId="17" applyNumberFormat="1" applyFont="1" applyFill="1" applyBorder="1" applyAlignment="1" applyProtection="1">
      <alignment horizontal="right" vertical="center"/>
      <protection/>
    </xf>
    <xf numFmtId="3" fontId="6" fillId="0" borderId="4" xfId="21" applyNumberFormat="1" applyFont="1" applyFill="1" applyBorder="1" applyAlignment="1" applyProtection="1">
      <alignment horizontal="right" vertical="center"/>
      <protection/>
    </xf>
    <xf numFmtId="176" fontId="6" fillId="0" borderId="4" xfId="17" applyNumberFormat="1" applyFont="1" applyFill="1" applyBorder="1" applyAlignment="1" applyProtection="1">
      <alignment horizontal="right" vertical="center"/>
      <protection/>
    </xf>
    <xf numFmtId="176" fontId="6" fillId="0" borderId="4" xfId="21" applyNumberFormat="1" applyFont="1" applyFill="1" applyBorder="1" applyAlignment="1" applyProtection="1">
      <alignment horizontal="right" vertical="center"/>
      <protection/>
    </xf>
    <xf numFmtId="4" fontId="6" fillId="0" borderId="4" xfId="17" applyNumberFormat="1" applyFont="1" applyFill="1" applyBorder="1" applyAlignment="1" applyProtection="1">
      <alignment horizontal="right" vertical="center"/>
      <protection/>
    </xf>
    <xf numFmtId="4" fontId="6" fillId="0" borderId="4" xfId="21" applyNumberFormat="1" applyFont="1" applyFill="1" applyBorder="1" applyAlignment="1" applyProtection="1">
      <alignment horizontal="right" vertical="center"/>
      <protection/>
    </xf>
    <xf numFmtId="4" fontId="6" fillId="0" borderId="33" xfId="21" applyNumberFormat="1" applyFont="1" applyFill="1" applyBorder="1" applyAlignment="1" applyProtection="1">
      <alignment horizontal="right" vertical="center"/>
      <protection/>
    </xf>
    <xf numFmtId="0" fontId="6" fillId="0" borderId="36" xfId="21" applyFont="1" applyFill="1" applyBorder="1" applyAlignment="1">
      <alignment horizontal="distributed" vertical="center"/>
      <protection/>
    </xf>
    <xf numFmtId="0" fontId="17" fillId="0" borderId="7" xfId="0" applyFont="1" applyFill="1" applyBorder="1" applyAlignment="1">
      <alignment horizontal="distributed" vertical="center"/>
    </xf>
    <xf numFmtId="3" fontId="6" fillId="0" borderId="39" xfId="21" applyNumberFormat="1" applyFont="1" applyFill="1" applyBorder="1" applyAlignment="1" applyProtection="1">
      <alignment horizontal="right" vertical="center"/>
      <protection/>
    </xf>
    <xf numFmtId="3" fontId="6" fillId="0" borderId="3" xfId="21" applyNumberFormat="1" applyFont="1" applyFill="1" applyBorder="1" applyAlignment="1" applyProtection="1">
      <alignment horizontal="right" vertical="center"/>
      <protection/>
    </xf>
    <xf numFmtId="4" fontId="6" fillId="0" borderId="40" xfId="21" applyNumberFormat="1" applyFont="1" applyFill="1" applyBorder="1" applyAlignment="1" applyProtection="1">
      <alignment horizontal="right" vertical="center"/>
      <protection/>
    </xf>
    <xf numFmtId="0" fontId="0" fillId="0" borderId="7" xfId="0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3" fontId="6" fillId="0" borderId="41" xfId="21" applyNumberFormat="1" applyFont="1" applyFill="1" applyBorder="1" applyAlignment="1" applyProtection="1">
      <alignment horizontal="right" vertical="center"/>
      <protection/>
    </xf>
    <xf numFmtId="3" fontId="6" fillId="0" borderId="42" xfId="21" applyNumberFormat="1" applyFont="1" applyFill="1" applyBorder="1" applyAlignment="1" applyProtection="1">
      <alignment horizontal="right" vertical="center"/>
      <protection/>
    </xf>
    <xf numFmtId="176" fontId="6" fillId="0" borderId="42" xfId="17" applyNumberFormat="1" applyFont="1" applyFill="1" applyBorder="1" applyAlignment="1" applyProtection="1">
      <alignment horizontal="right" vertical="center"/>
      <protection/>
    </xf>
    <xf numFmtId="176" fontId="6" fillId="0" borderId="42" xfId="21" applyNumberFormat="1" applyFont="1" applyFill="1" applyBorder="1" applyAlignment="1" applyProtection="1">
      <alignment horizontal="right" vertical="center"/>
      <protection/>
    </xf>
    <xf numFmtId="4" fontId="6" fillId="0" borderId="42" xfId="21" applyNumberFormat="1" applyFont="1" applyFill="1" applyBorder="1" applyAlignment="1" applyProtection="1">
      <alignment horizontal="right" vertical="center"/>
      <protection/>
    </xf>
    <xf numFmtId="3" fontId="6" fillId="0" borderId="10" xfId="17" applyNumberFormat="1" applyFont="1" applyFill="1" applyBorder="1" applyAlignment="1" applyProtection="1">
      <alignment horizontal="right" vertical="center"/>
      <protection/>
    </xf>
    <xf numFmtId="3" fontId="6" fillId="0" borderId="43" xfId="21" applyNumberFormat="1" applyFont="1" applyFill="1" applyBorder="1" applyAlignment="1" applyProtection="1">
      <alignment horizontal="right"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0" fontId="0" fillId="0" borderId="30" xfId="0" applyFill="1" applyBorder="1" applyAlignment="1">
      <alignment horizontal="distributed" vertical="center"/>
    </xf>
    <xf numFmtId="4" fontId="6" fillId="0" borderId="42" xfId="17" applyNumberFormat="1" applyFont="1" applyFill="1" applyBorder="1" applyAlignment="1" applyProtection="1">
      <alignment horizontal="right" vertical="center"/>
      <protection/>
    </xf>
    <xf numFmtId="0" fontId="10" fillId="0" borderId="7" xfId="21" applyFont="1" applyFill="1" applyBorder="1" applyAlignment="1" applyProtection="1">
      <alignment horizontal="distributed" vertical="center"/>
      <protection/>
    </xf>
    <xf numFmtId="3" fontId="6" fillId="0" borderId="44" xfId="21" applyNumberFormat="1" applyFont="1" applyFill="1" applyBorder="1" applyAlignment="1" applyProtection="1">
      <alignment horizontal="right" vertical="center"/>
      <protection/>
    </xf>
    <xf numFmtId="0" fontId="19" fillId="0" borderId="2" xfId="21" applyFont="1" applyFill="1" applyBorder="1" applyAlignment="1" applyProtection="1">
      <alignment horizontal="left" vertical="center"/>
      <protection/>
    </xf>
    <xf numFmtId="3" fontId="6" fillId="0" borderId="45" xfId="21" applyNumberFormat="1" applyFont="1" applyFill="1" applyBorder="1" applyAlignment="1" applyProtection="1">
      <alignment horizontal="right" vertical="center"/>
      <protection/>
    </xf>
    <xf numFmtId="3" fontId="6" fillId="0" borderId="46" xfId="21" applyNumberFormat="1" applyFont="1" applyFill="1" applyBorder="1" applyAlignment="1" applyProtection="1">
      <alignment horizontal="right" vertical="center"/>
      <protection/>
    </xf>
    <xf numFmtId="176" fontId="6" fillId="0" borderId="46" xfId="17" applyNumberFormat="1" applyFont="1" applyFill="1" applyBorder="1" applyAlignment="1" applyProtection="1">
      <alignment horizontal="right" vertical="center"/>
      <protection/>
    </xf>
    <xf numFmtId="176" fontId="6" fillId="0" borderId="46" xfId="21" applyNumberFormat="1" applyFont="1" applyFill="1" applyBorder="1" applyAlignment="1" applyProtection="1">
      <alignment horizontal="right" vertical="center"/>
      <protection/>
    </xf>
    <xf numFmtId="4" fontId="6" fillId="0" borderId="46" xfId="21" applyNumberFormat="1" applyFont="1" applyFill="1" applyBorder="1" applyAlignment="1" applyProtection="1">
      <alignment horizontal="right" vertical="center"/>
      <protection/>
    </xf>
    <xf numFmtId="4" fontId="6" fillId="0" borderId="47" xfId="21" applyNumberFormat="1" applyFont="1" applyFill="1" applyBorder="1" applyAlignment="1" applyProtection="1">
      <alignment horizontal="right" vertical="center"/>
      <protection/>
    </xf>
    <xf numFmtId="3" fontId="6" fillId="0" borderId="48" xfId="21" applyNumberFormat="1" applyFont="1" applyFill="1" applyBorder="1" applyAlignment="1" applyProtection="1">
      <alignment horizontal="right" vertical="center"/>
      <protection/>
    </xf>
    <xf numFmtId="3" fontId="6" fillId="0" borderId="28" xfId="21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 horizontal="distributed" vertical="center"/>
    </xf>
    <xf numFmtId="0" fontId="10" fillId="0" borderId="1" xfId="21" applyFont="1" applyFill="1" applyBorder="1" applyAlignment="1" applyProtection="1">
      <alignment horizontal="left" vertical="center"/>
      <protection/>
    </xf>
    <xf numFmtId="3" fontId="6" fillId="0" borderId="49" xfId="21" applyNumberFormat="1" applyFont="1" applyFill="1" applyBorder="1" applyAlignment="1" applyProtection="1">
      <alignment horizontal="right" vertical="center"/>
      <protection/>
    </xf>
    <xf numFmtId="3" fontId="6" fillId="0" borderId="50" xfId="21" applyNumberFormat="1" applyFont="1" applyFill="1" applyBorder="1" applyAlignment="1" applyProtection="1">
      <alignment horizontal="right" vertical="center"/>
      <protection/>
    </xf>
    <xf numFmtId="3" fontId="6" fillId="0" borderId="51" xfId="21" applyNumberFormat="1" applyFont="1" applyFill="1" applyBorder="1" applyAlignment="1" applyProtection="1">
      <alignment horizontal="right" vertical="center"/>
      <protection/>
    </xf>
    <xf numFmtId="3" fontId="6" fillId="0" borderId="26" xfId="21" applyNumberFormat="1" applyFont="1" applyFill="1" applyBorder="1" applyAlignment="1" applyProtection="1">
      <alignment horizontal="right" vertical="center"/>
      <protection/>
    </xf>
    <xf numFmtId="176" fontId="6" fillId="0" borderId="26" xfId="17" applyNumberFormat="1" applyFont="1" applyFill="1" applyBorder="1" applyAlignment="1" applyProtection="1">
      <alignment horizontal="right" vertical="center"/>
      <protection/>
    </xf>
    <xf numFmtId="176" fontId="6" fillId="0" borderId="26" xfId="21" applyNumberFormat="1" applyFont="1" applyFill="1" applyBorder="1" applyAlignment="1" applyProtection="1">
      <alignment horizontal="right" vertical="center"/>
      <protection/>
    </xf>
    <xf numFmtId="4" fontId="6" fillId="0" borderId="26" xfId="17" applyNumberFormat="1" applyFont="1" applyFill="1" applyBorder="1" applyAlignment="1" applyProtection="1">
      <alignment horizontal="right" vertical="center"/>
      <protection/>
    </xf>
    <xf numFmtId="4" fontId="6" fillId="0" borderId="26" xfId="21" applyNumberFormat="1" applyFont="1" applyFill="1" applyBorder="1" applyAlignment="1" applyProtection="1">
      <alignment horizontal="right" vertical="center"/>
      <protection/>
    </xf>
    <xf numFmtId="4" fontId="6" fillId="0" borderId="52" xfId="21" applyNumberFormat="1" applyFont="1" applyFill="1" applyBorder="1" applyAlignment="1" applyProtection="1">
      <alignment horizontal="right" vertical="center"/>
      <protection/>
    </xf>
    <xf numFmtId="4" fontId="6" fillId="0" borderId="50" xfId="21" applyNumberFormat="1" applyFont="1" applyFill="1" applyBorder="1" applyAlignment="1" applyProtection="1">
      <alignment horizontal="right" vertical="center"/>
      <protection/>
    </xf>
    <xf numFmtId="4" fontId="6" fillId="0" borderId="43" xfId="21" applyNumberFormat="1" applyFont="1" applyFill="1" applyBorder="1" applyAlignment="1" applyProtection="1">
      <alignment horizontal="right" vertical="center"/>
      <protection/>
    </xf>
    <xf numFmtId="3" fontId="6" fillId="0" borderId="53" xfId="21" applyNumberFormat="1" applyFont="1" applyFill="1" applyBorder="1" applyAlignment="1" applyProtection="1">
      <alignment horizontal="right" vertical="center"/>
      <protection/>
    </xf>
    <xf numFmtId="3" fontId="6" fillId="0" borderId="54" xfId="21" applyNumberFormat="1" applyFont="1" applyFill="1" applyBorder="1" applyAlignment="1" applyProtection="1">
      <alignment horizontal="right" vertical="center"/>
      <protection/>
    </xf>
    <xf numFmtId="176" fontId="6" fillId="0" borderId="54" xfId="21" applyNumberFormat="1" applyFont="1" applyFill="1" applyBorder="1" applyAlignment="1" applyProtection="1">
      <alignment horizontal="right" vertical="center"/>
      <protection/>
    </xf>
    <xf numFmtId="4" fontId="6" fillId="0" borderId="54" xfId="21" applyNumberFormat="1" applyFont="1" applyFill="1" applyBorder="1" applyAlignment="1" applyProtection="1">
      <alignment horizontal="right" vertical="center"/>
      <protection/>
    </xf>
    <xf numFmtId="3" fontId="6" fillId="0" borderId="55" xfId="21" applyNumberFormat="1" applyFont="1" applyFill="1" applyBorder="1" applyAlignment="1" applyProtection="1">
      <alignment horizontal="right" vertical="center"/>
      <protection/>
    </xf>
    <xf numFmtId="3" fontId="19" fillId="0" borderId="35" xfId="21" applyNumberFormat="1" applyFont="1" applyFill="1" applyBorder="1" applyAlignment="1" applyProtection="1">
      <alignment horizontal="right" vertical="center"/>
      <protection/>
    </xf>
    <xf numFmtId="3" fontId="6" fillId="0" borderId="56" xfId="21" applyNumberFormat="1" applyFont="1" applyFill="1" applyBorder="1" applyAlignment="1" applyProtection="1">
      <alignment horizontal="right" vertical="center"/>
      <protection/>
    </xf>
    <xf numFmtId="0" fontId="18" fillId="0" borderId="1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/>
    </xf>
    <xf numFmtId="3" fontId="6" fillId="0" borderId="18" xfId="21" applyNumberFormat="1" applyFont="1" applyFill="1" applyBorder="1" applyAlignment="1" applyProtection="1">
      <alignment horizontal="right" vertical="center"/>
      <protection/>
    </xf>
    <xf numFmtId="3" fontId="6" fillId="0" borderId="57" xfId="21" applyNumberFormat="1" applyFont="1" applyFill="1" applyBorder="1" applyAlignment="1" applyProtection="1">
      <alignment horizontal="right" vertical="center"/>
      <protection/>
    </xf>
    <xf numFmtId="3" fontId="6" fillId="0" borderId="58" xfId="21" applyNumberFormat="1" applyFont="1" applyFill="1" applyBorder="1" applyAlignment="1" applyProtection="1">
      <alignment horizontal="right" vertical="center"/>
      <protection/>
    </xf>
    <xf numFmtId="3" fontId="6" fillId="0" borderId="59" xfId="21" applyNumberFormat="1" applyFont="1" applyFill="1" applyBorder="1" applyAlignment="1" applyProtection="1">
      <alignment horizontal="right" vertical="center"/>
      <protection/>
    </xf>
    <xf numFmtId="176" fontId="6" fillId="0" borderId="59" xfId="21" applyNumberFormat="1" applyFont="1" applyFill="1" applyBorder="1" applyAlignment="1" applyProtection="1">
      <alignment horizontal="right" vertical="center"/>
      <protection/>
    </xf>
    <xf numFmtId="4" fontId="6" fillId="0" borderId="59" xfId="21" applyNumberFormat="1" applyFont="1" applyFill="1" applyBorder="1" applyAlignment="1" applyProtection="1">
      <alignment horizontal="right" vertical="center"/>
      <protection/>
    </xf>
    <xf numFmtId="4" fontId="6" fillId="0" borderId="60" xfId="21" applyNumberFormat="1" applyFont="1" applyFill="1" applyBorder="1" applyAlignment="1" applyProtection="1">
      <alignment horizontal="right" vertical="center"/>
      <protection/>
    </xf>
    <xf numFmtId="0" fontId="6" fillId="0" borderId="7" xfId="21" applyFont="1" applyFill="1" applyBorder="1" applyAlignment="1">
      <alignment vertical="center"/>
      <protection/>
    </xf>
    <xf numFmtId="0" fontId="6" fillId="0" borderId="36" xfId="21" applyFont="1" applyFill="1" applyBorder="1" applyAlignment="1" applyProtection="1">
      <alignment horizontal="distributed" vertical="center"/>
      <protection/>
    </xf>
    <xf numFmtId="3" fontId="6" fillId="0" borderId="61" xfId="21" applyNumberFormat="1" applyFont="1" applyFill="1" applyBorder="1" applyAlignment="1" applyProtection="1">
      <alignment horizontal="right" vertical="center"/>
      <protection/>
    </xf>
    <xf numFmtId="3" fontId="6" fillId="0" borderId="36" xfId="21" applyNumberFormat="1" applyFont="1" applyFill="1" applyBorder="1" applyAlignment="1" applyProtection="1">
      <alignment horizontal="right" vertical="center"/>
      <protection/>
    </xf>
    <xf numFmtId="176" fontId="6" fillId="0" borderId="36" xfId="21" applyNumberFormat="1" applyFont="1" applyFill="1" applyBorder="1" applyAlignment="1" applyProtection="1">
      <alignment horizontal="right" vertical="center"/>
      <protection/>
    </xf>
    <xf numFmtId="0" fontId="6" fillId="0" borderId="25" xfId="21" applyFont="1" applyFill="1" applyBorder="1" applyAlignment="1">
      <alignment horizontal="distributed" vertical="center"/>
      <protection/>
    </xf>
    <xf numFmtId="3" fontId="6" fillId="0" borderId="62" xfId="21" applyNumberFormat="1" applyFont="1" applyFill="1" applyBorder="1" applyAlignment="1" applyProtection="1">
      <alignment horizontal="right" vertical="center"/>
      <protection/>
    </xf>
    <xf numFmtId="3" fontId="6" fillId="0" borderId="63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Border="1" applyAlignment="1">
      <alignment horizontal="distributed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181" fontId="6" fillId="0" borderId="0" xfId="17" applyNumberFormat="1" applyFont="1" applyFill="1" applyBorder="1" applyAlignment="1">
      <alignment horizontal="right" vertical="center"/>
    </xf>
    <xf numFmtId="180" fontId="6" fillId="0" borderId="0" xfId="21" applyNumberFormat="1" applyFont="1" applyFill="1" applyBorder="1" applyAlignment="1">
      <alignment horizontal="right" vertical="center"/>
      <protection/>
    </xf>
    <xf numFmtId="40" fontId="6" fillId="0" borderId="0" xfId="17" applyNumberFormat="1" applyFont="1" applyFill="1" applyBorder="1" applyAlignment="1">
      <alignment horizontal="right" vertical="center"/>
    </xf>
    <xf numFmtId="4" fontId="6" fillId="0" borderId="0" xfId="21" applyNumberFormat="1" applyFont="1" applyFill="1" applyBorder="1" applyAlignment="1" applyProtection="1">
      <alignment horizontal="right" vertical="center"/>
      <protection/>
    </xf>
    <xf numFmtId="0" fontId="6" fillId="0" borderId="3" xfId="21" applyFont="1" applyFill="1" applyBorder="1" applyAlignment="1">
      <alignment horizontal="right" vertical="center"/>
      <protection/>
    </xf>
    <xf numFmtId="181" fontId="6" fillId="0" borderId="3" xfId="17" applyNumberFormat="1" applyFont="1" applyFill="1" applyBorder="1" applyAlignment="1">
      <alignment horizontal="right" vertical="center"/>
    </xf>
    <xf numFmtId="180" fontId="6" fillId="0" borderId="3" xfId="21" applyNumberFormat="1" applyFont="1" applyFill="1" applyBorder="1" applyAlignment="1">
      <alignment horizontal="right" vertical="center"/>
      <protection/>
    </xf>
    <xf numFmtId="40" fontId="6" fillId="0" borderId="3" xfId="17" applyNumberFormat="1" applyFont="1" applyFill="1" applyBorder="1" applyAlignment="1">
      <alignment horizontal="right" vertical="center"/>
    </xf>
    <xf numFmtId="3" fontId="6" fillId="0" borderId="64" xfId="21" applyNumberFormat="1" applyFont="1" applyFill="1" applyBorder="1" applyAlignment="1" applyProtection="1">
      <alignment horizontal="right" vertical="center"/>
      <protection/>
    </xf>
    <xf numFmtId="3" fontId="6" fillId="0" borderId="65" xfId="21" applyNumberFormat="1" applyFont="1" applyFill="1" applyBorder="1" applyAlignment="1" applyProtection="1">
      <alignment horizontal="right" vertical="center"/>
      <protection/>
    </xf>
    <xf numFmtId="176" fontId="6" fillId="0" borderId="65" xfId="17" applyNumberFormat="1" applyFont="1" applyFill="1" applyBorder="1" applyAlignment="1" applyProtection="1">
      <alignment horizontal="right" vertical="center"/>
      <protection/>
    </xf>
    <xf numFmtId="176" fontId="6" fillId="0" borderId="65" xfId="21" applyNumberFormat="1" applyFont="1" applyFill="1" applyBorder="1" applyAlignment="1" applyProtection="1">
      <alignment horizontal="right" vertical="center"/>
      <protection/>
    </xf>
    <xf numFmtId="4" fontId="6" fillId="0" borderId="65" xfId="21" applyNumberFormat="1" applyFont="1" applyFill="1" applyBorder="1" applyAlignment="1" applyProtection="1">
      <alignment horizontal="right" vertical="center"/>
      <protection/>
    </xf>
    <xf numFmtId="4" fontId="6" fillId="0" borderId="66" xfId="21" applyNumberFormat="1" applyFont="1" applyFill="1" applyBorder="1" applyAlignment="1" applyProtection="1">
      <alignment horizontal="right" vertical="center"/>
      <protection/>
    </xf>
    <xf numFmtId="0" fontId="6" fillId="0" borderId="0" xfId="21" applyFont="1" applyFill="1" applyAlignment="1">
      <alignment horizontal="distributed" vertical="center"/>
      <protection/>
    </xf>
    <xf numFmtId="0" fontId="6" fillId="0" borderId="0" xfId="21" applyFont="1" applyFill="1" applyAlignment="1">
      <alignment horizontal="right" vertical="center"/>
      <protection/>
    </xf>
    <xf numFmtId="176" fontId="6" fillId="0" borderId="0" xfId="21" applyNumberFormat="1" applyFont="1" applyFill="1" applyAlignment="1">
      <alignment horizontal="right" vertical="center"/>
      <protection/>
    </xf>
    <xf numFmtId="181" fontId="6" fillId="0" borderId="0" xfId="17" applyNumberFormat="1" applyFont="1" applyFill="1" applyAlignment="1">
      <alignment horizontal="right" vertical="center"/>
    </xf>
    <xf numFmtId="40" fontId="6" fillId="0" borderId="0" xfId="17" applyNumberFormat="1" applyFont="1" applyFill="1" applyAlignment="1">
      <alignment horizontal="right" vertical="center"/>
    </xf>
    <xf numFmtId="176" fontId="6" fillId="0" borderId="3" xfId="21" applyNumberFormat="1" applyFont="1" applyFill="1" applyBorder="1" applyAlignment="1">
      <alignment horizontal="right" vertical="center"/>
      <protection/>
    </xf>
    <xf numFmtId="0" fontId="6" fillId="0" borderId="1" xfId="21" applyFont="1" applyFill="1" applyBorder="1" applyAlignment="1">
      <alignment horizontal="distributed"/>
      <protection/>
    </xf>
    <xf numFmtId="3" fontId="6" fillId="0" borderId="30" xfId="21" applyNumberFormat="1" applyFont="1" applyFill="1" applyBorder="1" applyAlignment="1" applyProtection="1">
      <alignment horizontal="right" vertical="center"/>
      <protection/>
    </xf>
    <xf numFmtId="0" fontId="5" fillId="0" borderId="30" xfId="21" applyFont="1" applyFill="1" applyBorder="1" applyAlignment="1" applyProtection="1">
      <alignment horizontal="distributed" vertical="center"/>
      <protection/>
    </xf>
    <xf numFmtId="3" fontId="19" fillId="0" borderId="1" xfId="21" applyNumberFormat="1" applyFont="1" applyFill="1" applyBorder="1" applyAlignment="1" applyProtection="1">
      <alignment horizontal="right" vertical="center"/>
      <protection/>
    </xf>
    <xf numFmtId="0" fontId="16" fillId="0" borderId="67" xfId="0" applyFont="1" applyFill="1" applyBorder="1" applyAlignment="1">
      <alignment horizontal="distributed" vertical="center"/>
    </xf>
    <xf numFmtId="0" fontId="6" fillId="0" borderId="29" xfId="21" applyFont="1" applyFill="1" applyBorder="1" applyAlignment="1" applyProtection="1">
      <alignment horizontal="distributed" vertical="center"/>
      <protection/>
    </xf>
    <xf numFmtId="0" fontId="0" fillId="0" borderId="67" xfId="0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5" fillId="0" borderId="29" xfId="21" applyFont="1" applyFill="1" applyBorder="1" applyAlignment="1" applyProtection="1" quotePrefix="1">
      <alignment horizontal="distributed" vertical="center" wrapText="1"/>
      <protection/>
    </xf>
    <xf numFmtId="0" fontId="0" fillId="0" borderId="67" xfId="0" applyFont="1" applyFill="1" applyBorder="1" applyAlignment="1">
      <alignment horizontal="distributed" vertical="center" wrapText="1"/>
    </xf>
    <xf numFmtId="0" fontId="6" fillId="0" borderId="31" xfId="21" applyFont="1" applyFill="1" applyBorder="1" applyAlignment="1" applyProtection="1">
      <alignment horizontal="distributed" vertical="center"/>
      <protection/>
    </xf>
    <xf numFmtId="0" fontId="0" fillId="0" borderId="68" xfId="0" applyFill="1" applyBorder="1" applyAlignment="1">
      <alignment horizontal="distributed" vertical="center"/>
    </xf>
    <xf numFmtId="0" fontId="11" fillId="0" borderId="29" xfId="21" applyFont="1" applyFill="1" applyBorder="1" applyAlignment="1" applyProtection="1">
      <alignment horizontal="distributed" vertical="center"/>
      <protection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6" fillId="0" borderId="10" xfId="2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29" xfId="21" applyFont="1" applyFill="1" applyBorder="1" applyAlignment="1">
      <alignment horizontal="center" vertical="center"/>
      <protection/>
    </xf>
    <xf numFmtId="0" fontId="6" fillId="0" borderId="30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distributed" vertical="center"/>
      <protection/>
    </xf>
    <xf numFmtId="0" fontId="6" fillId="0" borderId="7" xfId="21" applyFont="1" applyFill="1" applyBorder="1" applyAlignment="1">
      <alignment horizontal="distributed" vertical="center"/>
      <protection/>
    </xf>
    <xf numFmtId="0" fontId="6" fillId="0" borderId="7" xfId="21" applyFont="1" applyFill="1" applyBorder="1" applyAlignment="1" applyProtection="1">
      <alignment horizontal="distributed" vertical="center"/>
      <protection/>
    </xf>
    <xf numFmtId="0" fontId="0" fillId="0" borderId="7" xfId="0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0" fontId="6" fillId="0" borderId="29" xfId="21" applyFont="1" applyFill="1" applyBorder="1" applyAlignment="1" applyProtection="1">
      <alignment horizontal="distributed" vertical="center"/>
      <protection/>
    </xf>
    <xf numFmtId="0" fontId="0" fillId="0" borderId="30" xfId="0" applyFill="1" applyBorder="1" applyAlignment="1">
      <alignment horizontal="distributed" vertical="center"/>
    </xf>
    <xf numFmtId="0" fontId="6" fillId="0" borderId="54" xfId="21" applyFont="1" applyFill="1" applyBorder="1" applyAlignment="1" applyProtection="1">
      <alignment horizontal="center" vertical="center"/>
      <protection/>
    </xf>
    <xf numFmtId="0" fontId="6" fillId="0" borderId="12" xfId="21" applyFont="1" applyFill="1" applyBorder="1" applyAlignment="1" applyProtection="1" quotePrefix="1">
      <alignment horizontal="center" vertical="center"/>
      <protection/>
    </xf>
    <xf numFmtId="0" fontId="6" fillId="0" borderId="7" xfId="21" applyFont="1" applyFill="1" applyBorder="1" applyAlignment="1" applyProtection="1">
      <alignment horizontal="distributed" vertical="center" wrapText="1"/>
      <protection/>
    </xf>
    <xf numFmtId="0" fontId="7" fillId="0" borderId="7" xfId="21" applyFont="1" applyFill="1" applyBorder="1" applyAlignment="1" applyProtection="1" quotePrefix="1">
      <alignment horizontal="left" vertical="center"/>
      <protection/>
    </xf>
    <xf numFmtId="0" fontId="15" fillId="0" borderId="7" xfId="0" applyFont="1" applyFill="1" applyBorder="1" applyAlignment="1">
      <alignment vertical="center"/>
    </xf>
    <xf numFmtId="0" fontId="6" fillId="0" borderId="29" xfId="21" applyFont="1" applyFill="1" applyBorder="1" applyAlignment="1" applyProtection="1">
      <alignment horizontal="center" vertical="center"/>
      <protection/>
    </xf>
    <xf numFmtId="0" fontId="6" fillId="0" borderId="30" xfId="21" applyFont="1" applyFill="1" applyBorder="1" applyAlignment="1" applyProtection="1">
      <alignment horizontal="center" vertical="center"/>
      <protection/>
    </xf>
    <xf numFmtId="0" fontId="6" fillId="0" borderId="35" xfId="21" applyFont="1" applyFill="1" applyBorder="1" applyAlignment="1" applyProtection="1">
      <alignment horizontal="distributed" vertical="center"/>
      <protection/>
    </xf>
    <xf numFmtId="0" fontId="6" fillId="0" borderId="1" xfId="21" applyFont="1" applyFill="1" applyBorder="1" applyAlignment="1" applyProtection="1">
      <alignment horizontal="distributed" vertical="center"/>
      <protection/>
    </xf>
    <xf numFmtId="0" fontId="6" fillId="0" borderId="65" xfId="21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>
      <alignment horizontal="distributed" vertical="center"/>
    </xf>
    <xf numFmtId="176" fontId="7" fillId="0" borderId="29" xfId="21" applyNumberFormat="1" applyFont="1" applyFill="1" applyBorder="1" applyAlignment="1" applyProtection="1" quotePrefix="1">
      <alignment horizontal="center" vertical="center" wrapText="1"/>
      <protection/>
    </xf>
    <xf numFmtId="0" fontId="15" fillId="0" borderId="67" xfId="0" applyFont="1" applyFill="1" applyBorder="1" applyAlignment="1">
      <alignment horizontal="center" vertical="center" wrapText="1"/>
    </xf>
    <xf numFmtId="176" fontId="8" fillId="0" borderId="29" xfId="21" applyNumberFormat="1" applyFont="1" applyFill="1" applyBorder="1" applyAlignment="1" applyProtection="1">
      <alignment horizontal="distributed" vertical="center" wrapText="1"/>
      <protection/>
    </xf>
    <xf numFmtId="0" fontId="13" fillId="0" borderId="67" xfId="0" applyFont="1" applyFill="1" applyBorder="1" applyAlignment="1">
      <alignment horizontal="distributed" vertical="center" wrapText="1"/>
    </xf>
    <xf numFmtId="4" fontId="7" fillId="0" borderId="29" xfId="21" applyNumberFormat="1" applyFont="1" applyFill="1" applyBorder="1" applyAlignment="1" applyProtection="1" quotePrefix="1">
      <alignment horizontal="center" vertical="center" wrapText="1"/>
      <protection/>
    </xf>
    <xf numFmtId="176" fontId="5" fillId="0" borderId="29" xfId="21" applyNumberFormat="1" applyFont="1" applyFill="1" applyBorder="1" applyAlignment="1" applyProtection="1">
      <alignment horizontal="distributed" vertical="center" wrapText="1"/>
      <protection/>
    </xf>
    <xf numFmtId="176" fontId="8" fillId="0" borderId="29" xfId="21" applyNumberFormat="1" applyFont="1" applyFill="1" applyBorder="1" applyAlignment="1" applyProtection="1" quotePrefix="1">
      <alignment horizontal="center" vertical="center" wrapText="1"/>
      <protection/>
    </xf>
    <xf numFmtId="0" fontId="13" fillId="0" borderId="67" xfId="0" applyFont="1" applyFill="1" applyBorder="1" applyAlignment="1">
      <alignment horizontal="center" vertical="center" wrapText="1"/>
    </xf>
    <xf numFmtId="4" fontId="8" fillId="0" borderId="29" xfId="21" applyNumberFormat="1" applyFont="1" applyFill="1" applyBorder="1" applyAlignment="1" applyProtection="1" quotePrefix="1">
      <alignment horizontal="center" vertical="center" wrapText="1"/>
      <protection/>
    </xf>
    <xf numFmtId="4" fontId="5" fillId="0" borderId="29" xfId="21" applyNumberFormat="1" applyFont="1" applyFill="1" applyBorder="1" applyAlignment="1" applyProtection="1">
      <alignment horizontal="distributed" vertical="center" wrapText="1"/>
      <protection/>
    </xf>
    <xf numFmtId="0" fontId="5" fillId="0" borderId="71" xfId="21" applyFont="1" applyFill="1" applyBorder="1" applyAlignment="1" applyProtection="1" quotePrefix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5" fillId="0" borderId="29" xfId="21" applyFont="1" applyFill="1" applyBorder="1" applyAlignment="1" applyProtection="1">
      <alignment horizontal="distributed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2975"/>
          <c:w val="0.91825"/>
          <c:h val="0.694"/>
        </c:manualLayout>
      </c:layout>
      <c:barChart>
        <c:barDir val="col"/>
        <c:grouping val="stacked"/>
        <c:varyColors val="0"/>
        <c:ser>
          <c:idx val="0"/>
          <c:order val="0"/>
          <c:tx>
            <c:v>利用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('第１表'!$E$4,'第１表'!$G$4,'第１表'!$I$4,'第１表'!$K$4)</c:f>
              <c:strCache/>
            </c:strRef>
          </c:cat>
          <c:val>
            <c:numRef>
              <c:f>('第１表'!$E$6,'第１表'!$G$6,'第１表'!$I$6,'第１表'!$K$6)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('第１表'!$E$4,'第１表'!$G$4,'第１表'!$I$4,'第１表'!$K$4)</c:f>
              <c:strCache/>
            </c:strRef>
          </c:cat>
          <c:val>
            <c:numRef>
              <c:f>('第１表'!$F$6,'第１表'!$H$6,'第１表'!$J$6,'第１表'!$L$6)</c:f>
              <c:numCache/>
            </c:numRef>
          </c:val>
        </c:ser>
        <c:overlap val="100"/>
        <c:axId val="44811834"/>
        <c:axId val="653323"/>
      </c:barChart>
      <c:catAx>
        <c:axId val="44811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状態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3323"/>
        <c:crosses val="autoZero"/>
        <c:auto val="1"/>
        <c:lblOffset val="100"/>
        <c:noMultiLvlLbl val="0"/>
      </c:catAx>
      <c:valAx>
        <c:axId val="6533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11834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0.2005</cdr:x>
      <cdr:y>0.61925</cdr:y>
    </cdr:from>
    <cdr:to>
      <cdr:x>0.259</cdr:x>
      <cdr:y>0.66125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3362325"/>
          <a:ext cx="571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0.274</cdr:x>
      <cdr:y>0.65125</cdr:y>
    </cdr:from>
    <cdr:to>
      <cdr:x>0.35225</cdr:x>
      <cdr:y>0.695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0" y="3533775"/>
          <a:ext cx="762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0.38675</cdr:x>
      <cdr:y>0.60475</cdr:y>
    </cdr:from>
    <cdr:to>
      <cdr:x>0.456</cdr:x>
      <cdr:y>0.64675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3286125"/>
          <a:ext cx="6762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0.6205</cdr:x>
      <cdr:y>0.26325</cdr:y>
    </cdr:from>
    <cdr:to>
      <cdr:x>0.69075</cdr:x>
      <cdr:y>0.3315</cdr:y>
    </cdr:to>
    <cdr:sp>
      <cdr:nvSpPr>
        <cdr:cNvPr id="4" name="TextBox 4"/>
        <cdr:cNvSpPr txBox="1">
          <a:spLocks noChangeArrowheads="1"/>
        </cdr:cNvSpPr>
      </cdr:nvSpPr>
      <cdr:spPr>
        <a:xfrm>
          <a:off x="6048375" y="1428750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不利用
</a:t>
          </a:r>
        </a:p>
      </cdr:txBody>
    </cdr:sp>
  </cdr:relSizeAnchor>
  <cdr:relSizeAnchor xmlns:cdr="http://schemas.openxmlformats.org/drawingml/2006/chartDrawing">
    <cdr:from>
      <cdr:x>0.4895</cdr:x>
      <cdr:y>0.64025</cdr:y>
    </cdr:from>
    <cdr:to>
      <cdr:x>0.55875</cdr:x>
      <cdr:y>0.70325</cdr:y>
    </cdr:to>
    <cdr:sp>
      <cdr:nvSpPr>
        <cdr:cNvPr id="5" name="TextBox 5"/>
        <cdr:cNvSpPr txBox="1">
          <a:spLocks noChangeArrowheads="1"/>
        </cdr:cNvSpPr>
      </cdr:nvSpPr>
      <cdr:spPr>
        <a:xfrm>
          <a:off x="4772025" y="3476625"/>
          <a:ext cx="6762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0.63</cdr:x>
      <cdr:y>0.5445</cdr:y>
    </cdr:from>
    <cdr:to>
      <cdr:x>0.711</cdr:x>
      <cdr:y>0.6005</cdr:y>
    </cdr:to>
    <cdr:sp>
      <cdr:nvSpPr>
        <cdr:cNvPr id="6" name="TextBox 6"/>
        <cdr:cNvSpPr txBox="1">
          <a:spLocks noChangeArrowheads="1"/>
        </cdr:cNvSpPr>
      </cdr:nvSpPr>
      <cdr:spPr>
        <a:xfrm>
          <a:off x="6143625" y="2952750"/>
          <a:ext cx="790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0.775</cdr:x>
      <cdr:y>0.582</cdr:y>
    </cdr:from>
    <cdr:to>
      <cdr:x>0.856</cdr:x>
      <cdr:y>0.66775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3162300"/>
          <a:ext cx="7905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0.91225</cdr:x>
      <cdr:y>0.64025</cdr:y>
    </cdr:from>
    <cdr:to>
      <cdr:x>0.97775</cdr:x>
      <cdr:y>0.726</cdr:y>
    </cdr:to>
    <cdr:sp>
      <cdr:nvSpPr>
        <cdr:cNvPr id="8" name="TextBox 8"/>
        <cdr:cNvSpPr txBox="1">
          <a:spLocks noChangeArrowheads="1"/>
        </cdr:cNvSpPr>
      </cdr:nvSpPr>
      <cdr:spPr>
        <a:xfrm>
          <a:off x="8896350" y="3476625"/>
          <a:ext cx="6381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25" b="0" i="0" u="none" baseline="0"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248</xdr:row>
      <xdr:rowOff>28575</xdr:rowOff>
    </xdr:from>
    <xdr:to>
      <xdr:col>18</xdr:col>
      <xdr:colOff>314325</xdr:colOff>
      <xdr:row>276</xdr:row>
      <xdr:rowOff>152400</xdr:rowOff>
    </xdr:to>
    <xdr:graphicFrame>
      <xdr:nvGraphicFramePr>
        <xdr:cNvPr id="1" name="Chart 4"/>
        <xdr:cNvGraphicFramePr/>
      </xdr:nvGraphicFramePr>
      <xdr:xfrm>
        <a:off x="4362450" y="54749700"/>
        <a:ext cx="97536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orary%20Internet%20Files\Content.IE5\OEIUITUE\&#31532;&#65298;&#34920;&#28145;&#24230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深度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57"/>
  <sheetViews>
    <sheetView tabSelected="1" view="pageBreakPreview" zoomScale="75" zoomScaleNormal="75" zoomScaleSheetLayoutView="75" workbookViewId="0" topLeftCell="A1">
      <pane xSplit="3" ySplit="5" topLeftCell="R25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35" sqref="Q135"/>
    </sheetView>
  </sheetViews>
  <sheetFormatPr defaultColWidth="10.625" defaultRowHeight="13.5"/>
  <cols>
    <col min="1" max="1" width="10.375" style="2" customWidth="1"/>
    <col min="2" max="2" width="11.125" style="2" customWidth="1"/>
    <col min="3" max="3" width="28.00390625" style="2" customWidth="1"/>
    <col min="4" max="4" width="9.125" style="2" customWidth="1"/>
    <col min="5" max="8" width="6.625" style="2" customWidth="1"/>
    <col min="9" max="9" width="7.875" style="2" customWidth="1"/>
    <col min="10" max="10" width="8.00390625" style="2" customWidth="1"/>
    <col min="11" max="12" width="6.625" style="2" customWidth="1"/>
    <col min="13" max="14" width="8.625" style="2" customWidth="1"/>
    <col min="15" max="15" width="12.75390625" style="25" customWidth="1"/>
    <col min="16" max="16" width="11.875" style="25" customWidth="1"/>
    <col min="17" max="17" width="11.375" style="25" customWidth="1"/>
    <col min="18" max="18" width="13.625" style="25" customWidth="1"/>
    <col min="19" max="19" width="16.875" style="26" customWidth="1"/>
    <col min="20" max="20" width="9.50390625" style="26" customWidth="1"/>
    <col min="21" max="21" width="10.50390625" style="26" customWidth="1"/>
    <col min="22" max="22" width="12.25390625" style="2" customWidth="1"/>
    <col min="23" max="16384" width="10.625" style="2" customWidth="1"/>
  </cols>
  <sheetData>
    <row r="1" spans="1:21" ht="17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6"/>
      <c r="P1" s="16"/>
      <c r="Q1" s="16"/>
      <c r="R1" s="16"/>
      <c r="S1" s="17"/>
      <c r="T1" s="17"/>
      <c r="U1" s="17"/>
    </row>
    <row r="2" spans="1:22" ht="17.25">
      <c r="A2" s="46" t="s">
        <v>0</v>
      </c>
      <c r="B2" s="10"/>
      <c r="C2" s="47" t="s">
        <v>178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"/>
      <c r="P2" s="16"/>
      <c r="Q2" s="16"/>
      <c r="R2" s="16"/>
      <c r="S2" s="17"/>
      <c r="T2" s="17"/>
      <c r="U2" s="17"/>
      <c r="V2" s="10"/>
    </row>
    <row r="3" spans="1:22" ht="17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8"/>
      <c r="P3" s="18"/>
      <c r="Q3" s="18"/>
      <c r="R3" s="18"/>
      <c r="S3" s="19"/>
      <c r="T3" s="19"/>
      <c r="U3" s="19"/>
      <c r="V3" s="10"/>
    </row>
    <row r="4" spans="1:22" s="52" customFormat="1" ht="17.25">
      <c r="A4" s="241" t="s">
        <v>1</v>
      </c>
      <c r="B4" s="234" t="s">
        <v>2</v>
      </c>
      <c r="C4" s="239" t="s">
        <v>3</v>
      </c>
      <c r="D4" s="277" t="s">
        <v>201</v>
      </c>
      <c r="E4" s="48" t="s">
        <v>4</v>
      </c>
      <c r="F4" s="15"/>
      <c r="G4" s="48" t="s">
        <v>5</v>
      </c>
      <c r="H4" s="15"/>
      <c r="I4" s="49" t="s">
        <v>163</v>
      </c>
      <c r="J4" s="50"/>
      <c r="K4" s="12" t="s">
        <v>6</v>
      </c>
      <c r="L4" s="15"/>
      <c r="M4" s="279" t="s">
        <v>175</v>
      </c>
      <c r="N4" s="237" t="s">
        <v>200</v>
      </c>
      <c r="O4" s="267" t="s">
        <v>180</v>
      </c>
      <c r="P4" s="269" t="s">
        <v>177</v>
      </c>
      <c r="Q4" s="272" t="s">
        <v>176</v>
      </c>
      <c r="R4" s="273" t="s">
        <v>179</v>
      </c>
      <c r="S4" s="275" t="s">
        <v>181</v>
      </c>
      <c r="T4" s="276" t="s">
        <v>164</v>
      </c>
      <c r="U4" s="271" t="s">
        <v>182</v>
      </c>
      <c r="V4" s="51"/>
    </row>
    <row r="5" spans="1:22" s="52" customFormat="1" ht="18" thickBot="1">
      <c r="A5" s="233"/>
      <c r="B5" s="235"/>
      <c r="C5" s="240"/>
      <c r="D5" s="278"/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9</v>
      </c>
      <c r="L5" s="13" t="s">
        <v>10</v>
      </c>
      <c r="M5" s="238"/>
      <c r="N5" s="238"/>
      <c r="O5" s="268"/>
      <c r="P5" s="270"/>
      <c r="Q5" s="238"/>
      <c r="R5" s="274"/>
      <c r="S5" s="274"/>
      <c r="T5" s="238"/>
      <c r="U5" s="268"/>
      <c r="V5" s="51"/>
    </row>
    <row r="6" spans="1:22" ht="24.75" customHeight="1" thickBot="1" thickTop="1">
      <c r="A6" s="53"/>
      <c r="B6" s="54"/>
      <c r="C6" s="55" t="s">
        <v>11</v>
      </c>
      <c r="D6" s="56">
        <f>SUM(E6:L6)</f>
        <v>2516</v>
      </c>
      <c r="E6" s="56">
        <f aca="true" t="shared" si="0" ref="E6:N6">SUM(E48,E58,E111,E121,E132,E163,E185,E205,E221)</f>
        <v>29</v>
      </c>
      <c r="F6" s="56">
        <f t="shared" si="0"/>
        <v>14</v>
      </c>
      <c r="G6" s="56">
        <f t="shared" si="0"/>
        <v>77</v>
      </c>
      <c r="H6" s="56">
        <f t="shared" si="0"/>
        <v>38</v>
      </c>
      <c r="I6" s="56">
        <f t="shared" si="0"/>
        <v>1101</v>
      </c>
      <c r="J6" s="56">
        <f t="shared" si="0"/>
        <v>1036</v>
      </c>
      <c r="K6" s="56">
        <f t="shared" si="0"/>
        <v>100</v>
      </c>
      <c r="L6" s="56">
        <f t="shared" si="0"/>
        <v>121</v>
      </c>
      <c r="M6" s="56">
        <f t="shared" si="0"/>
        <v>1259</v>
      </c>
      <c r="N6" s="56">
        <f t="shared" si="0"/>
        <v>1158</v>
      </c>
      <c r="O6" s="57">
        <f aca="true" t="shared" si="1" ref="O6:O13">IF(AND(P6=0,Q6=0,R6=0),0,SUM(P6:R6))</f>
        <v>120574.43000000002</v>
      </c>
      <c r="P6" s="58">
        <f>SUM(P48,P58,P111,P121,P132,P163,P185,P205,P221)</f>
        <v>13004.089999999998</v>
      </c>
      <c r="Q6" s="58">
        <f>SUM(Q48,Q58,Q111,Q121,Q132,Q163,Q185,Q205,Q221)</f>
        <v>88.39999999999999</v>
      </c>
      <c r="R6" s="58">
        <f>SUM(R48,R58,R111,R121,R132,R163,R185,R205,R221)</f>
        <v>107481.94000000003</v>
      </c>
      <c r="S6" s="59">
        <f>SUM(S48,S58,S111,S121,S132,S163,S185,S205,S221)</f>
        <v>6721700.8100000005</v>
      </c>
      <c r="T6" s="60">
        <f aca="true" t="shared" si="2" ref="T6:T89">IF(O6=0,"-",S6/O6)</f>
        <v>55.747315662201345</v>
      </c>
      <c r="U6" s="60">
        <f aca="true" t="shared" si="3" ref="U6:U89">IF(O6=0,"-",O6/N6)</f>
        <v>104.12299654576859</v>
      </c>
      <c r="V6" s="1"/>
    </row>
    <row r="7" spans="1:22" ht="13.5" customHeight="1">
      <c r="A7" s="6"/>
      <c r="B7" s="6"/>
      <c r="C7" s="8" t="s">
        <v>12</v>
      </c>
      <c r="D7" s="116">
        <f>SUM(E7:L7)</f>
        <v>34</v>
      </c>
      <c r="E7" s="5">
        <v>0</v>
      </c>
      <c r="F7" s="5">
        <v>0</v>
      </c>
      <c r="G7" s="5">
        <v>0</v>
      </c>
      <c r="H7" s="5">
        <v>0</v>
      </c>
      <c r="I7" s="5">
        <v>18</v>
      </c>
      <c r="J7" s="5">
        <v>16</v>
      </c>
      <c r="K7" s="5">
        <v>0</v>
      </c>
      <c r="L7" s="5">
        <v>0</v>
      </c>
      <c r="M7" s="5">
        <f aca="true" t="shared" si="4" ref="M7:M37">SUM(E7:I7)</f>
        <v>18</v>
      </c>
      <c r="N7" s="5">
        <v>11</v>
      </c>
      <c r="O7" s="4">
        <f t="shared" si="1"/>
        <v>1253.1</v>
      </c>
      <c r="P7" s="4">
        <v>0</v>
      </c>
      <c r="Q7" s="20">
        <v>0</v>
      </c>
      <c r="R7" s="4">
        <v>1253.1</v>
      </c>
      <c r="S7" s="21">
        <v>79389.76</v>
      </c>
      <c r="T7" s="3">
        <f t="shared" si="2"/>
        <v>63.35468837283537</v>
      </c>
      <c r="U7" s="61">
        <f t="shared" si="3"/>
        <v>113.91818181818181</v>
      </c>
      <c r="V7" s="1"/>
    </row>
    <row r="8" spans="1:22" ht="17.25" customHeight="1">
      <c r="A8" s="6"/>
      <c r="B8" s="6"/>
      <c r="C8" s="7" t="s">
        <v>224</v>
      </c>
      <c r="D8" s="116">
        <f aca="true" t="shared" si="5" ref="D8:D90">SUM(E8:L8)</f>
        <v>73</v>
      </c>
      <c r="E8" s="5">
        <v>2</v>
      </c>
      <c r="F8" s="5">
        <v>0</v>
      </c>
      <c r="G8" s="5">
        <v>11</v>
      </c>
      <c r="H8" s="5">
        <v>0</v>
      </c>
      <c r="I8" s="5">
        <v>41</v>
      </c>
      <c r="J8" s="5">
        <v>19</v>
      </c>
      <c r="K8" s="5">
        <v>0</v>
      </c>
      <c r="L8" s="5">
        <v>0</v>
      </c>
      <c r="M8" s="5">
        <f t="shared" si="4"/>
        <v>54</v>
      </c>
      <c r="N8" s="5">
        <v>48</v>
      </c>
      <c r="O8" s="4">
        <f t="shared" si="1"/>
        <v>7090.6</v>
      </c>
      <c r="P8" s="4">
        <v>2365.9</v>
      </c>
      <c r="Q8" s="20">
        <v>0</v>
      </c>
      <c r="R8" s="4">
        <v>4724.7</v>
      </c>
      <c r="S8" s="21">
        <v>653657.69</v>
      </c>
      <c r="T8" s="3">
        <f t="shared" si="2"/>
        <v>92.18651313005951</v>
      </c>
      <c r="U8" s="61">
        <f t="shared" si="3"/>
        <v>147.72083333333333</v>
      </c>
      <c r="V8" s="1"/>
    </row>
    <row r="9" spans="1:22" ht="17.25" customHeight="1">
      <c r="A9" s="6"/>
      <c r="B9" s="251" t="s">
        <v>13</v>
      </c>
      <c r="C9" s="8" t="s">
        <v>14</v>
      </c>
      <c r="D9" s="116">
        <f t="shared" si="5"/>
        <v>40</v>
      </c>
      <c r="E9" s="5">
        <v>0</v>
      </c>
      <c r="F9" s="5">
        <v>0</v>
      </c>
      <c r="G9" s="5">
        <v>5</v>
      </c>
      <c r="H9" s="5">
        <v>0</v>
      </c>
      <c r="I9" s="5">
        <v>20</v>
      </c>
      <c r="J9" s="5">
        <v>13</v>
      </c>
      <c r="K9" s="5">
        <v>0</v>
      </c>
      <c r="L9" s="5">
        <v>2</v>
      </c>
      <c r="M9" s="5">
        <f t="shared" si="4"/>
        <v>25</v>
      </c>
      <c r="N9" s="5">
        <v>25</v>
      </c>
      <c r="O9" s="4">
        <f t="shared" si="1"/>
        <v>2850.9</v>
      </c>
      <c r="P9" s="4">
        <v>1017</v>
      </c>
      <c r="Q9" s="20">
        <v>0</v>
      </c>
      <c r="R9" s="4">
        <v>1833.9</v>
      </c>
      <c r="S9" s="21">
        <v>259109.74</v>
      </c>
      <c r="T9" s="3">
        <f t="shared" si="2"/>
        <v>90.88699708863867</v>
      </c>
      <c r="U9" s="61">
        <f t="shared" si="3"/>
        <v>114.036</v>
      </c>
      <c r="V9" s="1"/>
    </row>
    <row r="10" spans="1:22" ht="17.25" customHeight="1">
      <c r="A10" s="6"/>
      <c r="B10" s="253"/>
      <c r="C10" s="8" t="s">
        <v>15</v>
      </c>
      <c r="D10" s="116">
        <f t="shared" si="5"/>
        <v>43</v>
      </c>
      <c r="E10" s="5">
        <v>0</v>
      </c>
      <c r="F10" s="5">
        <v>0</v>
      </c>
      <c r="G10" s="5">
        <v>3</v>
      </c>
      <c r="H10" s="5">
        <v>2</v>
      </c>
      <c r="I10" s="5">
        <v>22</v>
      </c>
      <c r="J10" s="5">
        <v>12</v>
      </c>
      <c r="K10" s="5">
        <v>1</v>
      </c>
      <c r="L10" s="5">
        <v>3</v>
      </c>
      <c r="M10" s="5">
        <f t="shared" si="4"/>
        <v>27</v>
      </c>
      <c r="N10" s="5">
        <v>19</v>
      </c>
      <c r="O10" s="4">
        <f t="shared" si="1"/>
        <v>2127.7999999999997</v>
      </c>
      <c r="P10" s="4">
        <v>249.2</v>
      </c>
      <c r="Q10" s="20">
        <v>0</v>
      </c>
      <c r="R10" s="4">
        <v>1878.6</v>
      </c>
      <c r="S10" s="21">
        <v>188088.16</v>
      </c>
      <c r="T10" s="3">
        <f t="shared" si="2"/>
        <v>88.39560109032806</v>
      </c>
      <c r="U10" s="61">
        <f t="shared" si="3"/>
        <v>111.98947368421051</v>
      </c>
      <c r="V10" s="1"/>
    </row>
    <row r="11" spans="1:22" ht="17.25" customHeight="1">
      <c r="A11" s="6"/>
      <c r="B11" s="6"/>
      <c r="C11" s="41" t="s">
        <v>16</v>
      </c>
      <c r="D11" s="144">
        <f t="shared" si="5"/>
        <v>25</v>
      </c>
      <c r="E11" s="14">
        <v>0</v>
      </c>
      <c r="F11" s="14">
        <v>0</v>
      </c>
      <c r="G11" s="14">
        <v>1</v>
      </c>
      <c r="H11" s="14">
        <v>1</v>
      </c>
      <c r="I11" s="14">
        <v>14</v>
      </c>
      <c r="J11" s="14">
        <v>9</v>
      </c>
      <c r="K11" s="14">
        <v>0</v>
      </c>
      <c r="L11" s="14">
        <v>0</v>
      </c>
      <c r="M11" s="14">
        <f t="shared" si="4"/>
        <v>16</v>
      </c>
      <c r="N11" s="14">
        <v>11</v>
      </c>
      <c r="O11" s="24">
        <f t="shared" si="1"/>
        <v>1710.3</v>
      </c>
      <c r="P11" s="27">
        <v>514.3</v>
      </c>
      <c r="Q11" s="22">
        <v>0</v>
      </c>
      <c r="R11" s="24">
        <v>1196</v>
      </c>
      <c r="S11" s="23">
        <v>136151.06</v>
      </c>
      <c r="T11" s="62">
        <f t="shared" si="2"/>
        <v>79.60653686487751</v>
      </c>
      <c r="U11" s="61">
        <f t="shared" si="3"/>
        <v>155.48181818181817</v>
      </c>
      <c r="V11" s="1"/>
    </row>
    <row r="12" spans="1:22" ht="17.25" customHeight="1">
      <c r="A12" s="6"/>
      <c r="B12" s="32"/>
      <c r="C12" s="63" t="s">
        <v>183</v>
      </c>
      <c r="D12" s="145">
        <f t="shared" si="5"/>
        <v>215</v>
      </c>
      <c r="E12" s="102">
        <f aca="true" t="shared" si="6" ref="E12:S12">SUM(E7:E11)</f>
        <v>2</v>
      </c>
      <c r="F12" s="102">
        <f t="shared" si="6"/>
        <v>0</v>
      </c>
      <c r="G12" s="102">
        <f t="shared" si="6"/>
        <v>20</v>
      </c>
      <c r="H12" s="102">
        <f t="shared" si="6"/>
        <v>3</v>
      </c>
      <c r="I12" s="102">
        <f t="shared" si="6"/>
        <v>115</v>
      </c>
      <c r="J12" s="102">
        <f t="shared" si="6"/>
        <v>69</v>
      </c>
      <c r="K12" s="102">
        <f t="shared" si="6"/>
        <v>1</v>
      </c>
      <c r="L12" s="102">
        <f t="shared" si="6"/>
        <v>5</v>
      </c>
      <c r="M12" s="102">
        <f t="shared" si="4"/>
        <v>140</v>
      </c>
      <c r="N12" s="102">
        <f t="shared" si="6"/>
        <v>114</v>
      </c>
      <c r="O12" s="104">
        <f t="shared" si="1"/>
        <v>15032.699999999999</v>
      </c>
      <c r="P12" s="104">
        <f>SUM(P7:P11)</f>
        <v>4146.4</v>
      </c>
      <c r="Q12" s="103">
        <f t="shared" si="6"/>
        <v>0</v>
      </c>
      <c r="R12" s="131">
        <f>SUM(R7:R11)</f>
        <v>10886.3</v>
      </c>
      <c r="S12" s="105">
        <f t="shared" si="6"/>
        <v>1316396.41</v>
      </c>
      <c r="T12" s="106">
        <f t="shared" si="2"/>
        <v>87.56886055066622</v>
      </c>
      <c r="U12" s="146">
        <f t="shared" si="3"/>
        <v>131.8657894736842</v>
      </c>
      <c r="V12" s="1"/>
    </row>
    <row r="13" spans="1:22" ht="17.25" customHeight="1">
      <c r="A13" s="6"/>
      <c r="B13" s="6"/>
      <c r="C13" s="7" t="s">
        <v>196</v>
      </c>
      <c r="D13" s="116">
        <f t="shared" si="5"/>
        <v>3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2</v>
      </c>
      <c r="K13" s="5">
        <v>0</v>
      </c>
      <c r="L13" s="5">
        <v>0</v>
      </c>
      <c r="M13" s="5">
        <f t="shared" si="4"/>
        <v>1</v>
      </c>
      <c r="N13" s="5">
        <v>1</v>
      </c>
      <c r="O13" s="4">
        <f t="shared" si="1"/>
        <v>40.8</v>
      </c>
      <c r="P13" s="4">
        <v>0</v>
      </c>
      <c r="Q13" s="20">
        <v>0</v>
      </c>
      <c r="R13" s="4">
        <v>40.8</v>
      </c>
      <c r="S13" s="21">
        <v>1338.24</v>
      </c>
      <c r="T13" s="3">
        <f t="shared" si="2"/>
        <v>32.800000000000004</v>
      </c>
      <c r="U13" s="61">
        <f t="shared" si="3"/>
        <v>40.8</v>
      </c>
      <c r="V13" s="1"/>
    </row>
    <row r="14" spans="1:22" ht="17.25" customHeight="1">
      <c r="A14" s="6"/>
      <c r="B14" s="6"/>
      <c r="C14" s="7" t="s">
        <v>231</v>
      </c>
      <c r="D14" s="116">
        <f t="shared" si="5"/>
        <v>57</v>
      </c>
      <c r="E14" s="5">
        <v>0</v>
      </c>
      <c r="F14" s="5">
        <v>0</v>
      </c>
      <c r="G14" s="5">
        <v>2</v>
      </c>
      <c r="H14" s="5">
        <v>1</v>
      </c>
      <c r="I14" s="5">
        <v>16</v>
      </c>
      <c r="J14" s="5">
        <v>17</v>
      </c>
      <c r="K14" s="5">
        <v>3</v>
      </c>
      <c r="L14" s="5">
        <v>18</v>
      </c>
      <c r="M14" s="5">
        <f t="shared" si="4"/>
        <v>19</v>
      </c>
      <c r="N14" s="5">
        <v>15</v>
      </c>
      <c r="O14" s="4">
        <f aca="true" t="shared" si="7" ref="O14:O82">IF(AND(P14=0,Q14=0,R14=0),0,SUM(P14:R14))</f>
        <v>1443.6999999999998</v>
      </c>
      <c r="P14" s="4">
        <v>451.4</v>
      </c>
      <c r="Q14" s="20">
        <v>0</v>
      </c>
      <c r="R14" s="4">
        <v>992.3</v>
      </c>
      <c r="S14" s="21">
        <v>99439.79</v>
      </c>
      <c r="T14" s="3">
        <f t="shared" si="2"/>
        <v>68.87843042183279</v>
      </c>
      <c r="U14" s="61">
        <f t="shared" si="3"/>
        <v>96.24666666666666</v>
      </c>
      <c r="V14" s="1"/>
    </row>
    <row r="15" spans="1:22" ht="17.25" customHeight="1">
      <c r="A15" s="6"/>
      <c r="B15" s="249" t="s">
        <v>17</v>
      </c>
      <c r="C15" s="65" t="s">
        <v>232</v>
      </c>
      <c r="D15" s="116">
        <f t="shared" si="5"/>
        <v>42</v>
      </c>
      <c r="E15" s="5">
        <v>0</v>
      </c>
      <c r="F15" s="5">
        <v>0</v>
      </c>
      <c r="G15" s="5">
        <v>2</v>
      </c>
      <c r="H15" s="5">
        <v>1</v>
      </c>
      <c r="I15" s="5">
        <v>13</v>
      </c>
      <c r="J15" s="5">
        <v>23</v>
      </c>
      <c r="K15" s="5">
        <v>0</v>
      </c>
      <c r="L15" s="5">
        <v>3</v>
      </c>
      <c r="M15" s="5">
        <f t="shared" si="4"/>
        <v>16</v>
      </c>
      <c r="N15" s="5">
        <v>12</v>
      </c>
      <c r="O15" s="4">
        <f t="shared" si="7"/>
        <v>1728.3</v>
      </c>
      <c r="P15" s="4">
        <v>1093.1</v>
      </c>
      <c r="Q15" s="20">
        <v>0</v>
      </c>
      <c r="R15" s="4">
        <v>635.2</v>
      </c>
      <c r="S15" s="21">
        <v>149330.59</v>
      </c>
      <c r="T15" s="3">
        <f t="shared" si="2"/>
        <v>86.40316495978708</v>
      </c>
      <c r="U15" s="61">
        <f t="shared" si="3"/>
        <v>144.025</v>
      </c>
      <c r="V15" s="1"/>
    </row>
    <row r="16" spans="1:22" ht="17.25" customHeight="1">
      <c r="A16" s="6"/>
      <c r="B16" s="252"/>
      <c r="C16" s="9" t="s">
        <v>225</v>
      </c>
      <c r="D16" s="116">
        <f t="shared" si="5"/>
        <v>22</v>
      </c>
      <c r="E16" s="5">
        <v>0</v>
      </c>
      <c r="F16" s="5">
        <v>1</v>
      </c>
      <c r="G16" s="5">
        <v>2</v>
      </c>
      <c r="H16" s="5">
        <v>1</v>
      </c>
      <c r="I16" s="5">
        <v>9</v>
      </c>
      <c r="J16" s="5">
        <v>6</v>
      </c>
      <c r="K16" s="5">
        <v>2</v>
      </c>
      <c r="L16" s="5">
        <v>1</v>
      </c>
      <c r="M16" s="5">
        <f t="shared" si="4"/>
        <v>13</v>
      </c>
      <c r="N16" s="5">
        <v>9</v>
      </c>
      <c r="O16" s="4">
        <f t="shared" si="7"/>
        <v>550.6</v>
      </c>
      <c r="P16" s="4">
        <v>114.7</v>
      </c>
      <c r="Q16" s="20">
        <v>0</v>
      </c>
      <c r="R16" s="4">
        <v>435.9</v>
      </c>
      <c r="S16" s="21">
        <v>21409.45</v>
      </c>
      <c r="T16" s="3">
        <f t="shared" si="2"/>
        <v>38.88385397747911</v>
      </c>
      <c r="U16" s="61">
        <f t="shared" si="3"/>
        <v>61.17777777777778</v>
      </c>
      <c r="V16" s="1"/>
    </row>
    <row r="17" spans="1:22" ht="17.25" customHeight="1">
      <c r="A17" s="6"/>
      <c r="B17" s="6"/>
      <c r="C17" s="41" t="s">
        <v>18</v>
      </c>
      <c r="D17" s="144">
        <f t="shared" si="5"/>
        <v>16</v>
      </c>
      <c r="E17" s="14">
        <v>0</v>
      </c>
      <c r="F17" s="14">
        <v>0</v>
      </c>
      <c r="G17" s="14">
        <v>0</v>
      </c>
      <c r="H17" s="14">
        <v>4</v>
      </c>
      <c r="I17" s="14">
        <v>9</v>
      </c>
      <c r="J17" s="14">
        <v>3</v>
      </c>
      <c r="K17" s="14">
        <v>0</v>
      </c>
      <c r="L17" s="14">
        <v>0</v>
      </c>
      <c r="M17" s="14">
        <f t="shared" si="4"/>
        <v>13</v>
      </c>
      <c r="N17" s="14">
        <v>10</v>
      </c>
      <c r="O17" s="24">
        <f t="shared" si="7"/>
        <v>1371.3</v>
      </c>
      <c r="P17" s="24">
        <v>0</v>
      </c>
      <c r="Q17" s="22">
        <v>0</v>
      </c>
      <c r="R17" s="24">
        <v>1371.3</v>
      </c>
      <c r="S17" s="23">
        <v>63626.21</v>
      </c>
      <c r="T17" s="62">
        <f t="shared" si="2"/>
        <v>46.39846131408153</v>
      </c>
      <c r="U17" s="66">
        <f t="shared" si="3"/>
        <v>137.13</v>
      </c>
      <c r="V17" s="1"/>
    </row>
    <row r="18" spans="1:22" ht="17.25" customHeight="1">
      <c r="A18" s="6"/>
      <c r="B18" s="32"/>
      <c r="C18" s="63" t="s">
        <v>183</v>
      </c>
      <c r="D18" s="145">
        <f t="shared" si="5"/>
        <v>140</v>
      </c>
      <c r="E18" s="102">
        <f aca="true" t="shared" si="8" ref="E18:S18">SUM(E13:E17)</f>
        <v>0</v>
      </c>
      <c r="F18" s="102">
        <f t="shared" si="8"/>
        <v>1</v>
      </c>
      <c r="G18" s="102">
        <f t="shared" si="8"/>
        <v>6</v>
      </c>
      <c r="H18" s="102">
        <f t="shared" si="8"/>
        <v>7</v>
      </c>
      <c r="I18" s="102">
        <f t="shared" si="8"/>
        <v>48</v>
      </c>
      <c r="J18" s="102">
        <f t="shared" si="8"/>
        <v>51</v>
      </c>
      <c r="K18" s="102">
        <f t="shared" si="8"/>
        <v>5</v>
      </c>
      <c r="L18" s="102">
        <f t="shared" si="8"/>
        <v>22</v>
      </c>
      <c r="M18" s="102">
        <f t="shared" si="4"/>
        <v>62</v>
      </c>
      <c r="N18" s="102">
        <f t="shared" si="8"/>
        <v>47</v>
      </c>
      <c r="O18" s="104">
        <f t="shared" si="7"/>
        <v>5134.7</v>
      </c>
      <c r="P18" s="131">
        <f>SUM(P13:P17)</f>
        <v>1659.2</v>
      </c>
      <c r="Q18" s="148">
        <f>SUM(Q13:Q17)</f>
        <v>0</v>
      </c>
      <c r="R18" s="131">
        <f>SUM(R13:R17)</f>
        <v>3475.5</v>
      </c>
      <c r="S18" s="105">
        <f t="shared" si="8"/>
        <v>335144.28</v>
      </c>
      <c r="T18" s="106">
        <f t="shared" si="2"/>
        <v>65.27046955031453</v>
      </c>
      <c r="U18" s="107">
        <f t="shared" si="3"/>
        <v>109.24893617021276</v>
      </c>
      <c r="V18" s="1"/>
    </row>
    <row r="19" spans="1:22" ht="17.25" customHeight="1">
      <c r="A19" s="6"/>
      <c r="B19" s="6"/>
      <c r="C19" s="9" t="s">
        <v>226</v>
      </c>
      <c r="D19" s="116">
        <f t="shared" si="5"/>
        <v>34</v>
      </c>
      <c r="E19" s="5">
        <v>0</v>
      </c>
      <c r="F19" s="232">
        <v>0</v>
      </c>
      <c r="G19" s="5">
        <v>1</v>
      </c>
      <c r="H19" s="232">
        <v>2</v>
      </c>
      <c r="I19" s="5">
        <v>16</v>
      </c>
      <c r="J19" s="5">
        <v>14</v>
      </c>
      <c r="K19" s="5">
        <v>0</v>
      </c>
      <c r="L19" s="5">
        <v>1</v>
      </c>
      <c r="M19" s="5">
        <f t="shared" si="4"/>
        <v>19</v>
      </c>
      <c r="N19" s="5">
        <v>17</v>
      </c>
      <c r="O19" s="4">
        <f t="shared" si="7"/>
        <v>1714.5</v>
      </c>
      <c r="P19" s="4">
        <v>1</v>
      </c>
      <c r="Q19" s="20">
        <v>0</v>
      </c>
      <c r="R19" s="4">
        <v>1713.5</v>
      </c>
      <c r="S19" s="21">
        <v>126538.35</v>
      </c>
      <c r="T19" s="3">
        <f t="shared" si="2"/>
        <v>73.8048118985127</v>
      </c>
      <c r="U19" s="61">
        <f t="shared" si="3"/>
        <v>100.8529411764706</v>
      </c>
      <c r="V19" s="1"/>
    </row>
    <row r="20" spans="1:22" ht="17.25" customHeight="1">
      <c r="A20" s="6"/>
      <c r="B20" s="6"/>
      <c r="C20" s="29" t="s">
        <v>227</v>
      </c>
      <c r="D20" s="116">
        <f t="shared" si="5"/>
        <v>46</v>
      </c>
      <c r="E20" s="5">
        <v>0</v>
      </c>
      <c r="F20" s="5">
        <v>0</v>
      </c>
      <c r="G20" s="5">
        <v>0</v>
      </c>
      <c r="H20" s="5">
        <v>1</v>
      </c>
      <c r="I20" s="5">
        <v>14</v>
      </c>
      <c r="J20" s="5">
        <v>18</v>
      </c>
      <c r="K20" s="5">
        <v>1</v>
      </c>
      <c r="L20" s="5">
        <v>12</v>
      </c>
      <c r="M20" s="5">
        <f t="shared" si="4"/>
        <v>15</v>
      </c>
      <c r="N20" s="5">
        <v>14</v>
      </c>
      <c r="O20" s="4">
        <f t="shared" si="7"/>
        <v>5796.2</v>
      </c>
      <c r="P20" s="4">
        <v>0</v>
      </c>
      <c r="Q20" s="20">
        <v>0</v>
      </c>
      <c r="R20" s="4">
        <v>5796.2</v>
      </c>
      <c r="S20" s="21">
        <v>314650.55</v>
      </c>
      <c r="T20" s="3">
        <f t="shared" si="2"/>
        <v>54.28566129533142</v>
      </c>
      <c r="U20" s="61">
        <f t="shared" si="3"/>
        <v>414.0142857142857</v>
      </c>
      <c r="V20" s="1"/>
    </row>
    <row r="21" spans="1:22" ht="17.25" customHeight="1">
      <c r="A21" s="6"/>
      <c r="B21" s="251" t="s">
        <v>20</v>
      </c>
      <c r="C21" s="8" t="s">
        <v>19</v>
      </c>
      <c r="D21" s="116">
        <f t="shared" si="5"/>
        <v>10</v>
      </c>
      <c r="E21" s="5">
        <v>0</v>
      </c>
      <c r="F21" s="5">
        <v>0</v>
      </c>
      <c r="G21" s="5">
        <v>0</v>
      </c>
      <c r="H21" s="5">
        <v>0</v>
      </c>
      <c r="I21" s="5">
        <v>3</v>
      </c>
      <c r="J21" s="5">
        <v>5</v>
      </c>
      <c r="K21" s="5">
        <v>0</v>
      </c>
      <c r="L21" s="5">
        <v>2</v>
      </c>
      <c r="M21" s="5">
        <f t="shared" si="4"/>
        <v>3</v>
      </c>
      <c r="N21" s="5">
        <v>3</v>
      </c>
      <c r="O21" s="4">
        <f t="shared" si="7"/>
        <v>285.5</v>
      </c>
      <c r="P21" s="4">
        <v>0</v>
      </c>
      <c r="Q21" s="20">
        <v>0</v>
      </c>
      <c r="R21" s="4">
        <v>285.5</v>
      </c>
      <c r="S21" s="21">
        <v>9411.95</v>
      </c>
      <c r="T21" s="3">
        <f t="shared" si="2"/>
        <v>32.96654991243433</v>
      </c>
      <c r="U21" s="61">
        <f t="shared" si="3"/>
        <v>95.16666666666667</v>
      </c>
      <c r="V21" s="1"/>
    </row>
    <row r="22" spans="1:22" ht="17.25" customHeight="1">
      <c r="A22" s="251" t="s">
        <v>266</v>
      </c>
      <c r="B22" s="252"/>
      <c r="C22" s="8" t="s">
        <v>21</v>
      </c>
      <c r="D22" s="116">
        <f t="shared" si="5"/>
        <v>2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1</v>
      </c>
      <c r="K22" s="5">
        <v>0</v>
      </c>
      <c r="L22" s="5">
        <v>0</v>
      </c>
      <c r="M22" s="5">
        <f t="shared" si="4"/>
        <v>1</v>
      </c>
      <c r="N22" s="5">
        <v>1</v>
      </c>
      <c r="O22" s="4">
        <f t="shared" si="7"/>
        <v>184.6</v>
      </c>
      <c r="P22" s="4">
        <v>0</v>
      </c>
      <c r="Q22" s="20">
        <v>0</v>
      </c>
      <c r="R22" s="4">
        <v>184.6</v>
      </c>
      <c r="S22" s="21">
        <v>9599.2</v>
      </c>
      <c r="T22" s="3">
        <f t="shared" si="2"/>
        <v>52.00000000000001</v>
      </c>
      <c r="U22" s="61">
        <f t="shared" si="3"/>
        <v>184.6</v>
      </c>
      <c r="V22" s="1"/>
    </row>
    <row r="23" spans="1:22" ht="17.25" customHeight="1">
      <c r="A23" s="252"/>
      <c r="B23" s="252"/>
      <c r="C23" s="8" t="s">
        <v>22</v>
      </c>
      <c r="D23" s="116">
        <f t="shared" si="5"/>
        <v>10</v>
      </c>
      <c r="E23" s="5">
        <v>0</v>
      </c>
      <c r="F23" s="5">
        <v>0</v>
      </c>
      <c r="G23" s="5">
        <v>0</v>
      </c>
      <c r="H23" s="5">
        <v>0</v>
      </c>
      <c r="I23" s="5">
        <v>7</v>
      </c>
      <c r="J23" s="5">
        <v>3</v>
      </c>
      <c r="K23" s="5">
        <v>0</v>
      </c>
      <c r="L23" s="5">
        <v>0</v>
      </c>
      <c r="M23" s="5">
        <f t="shared" si="4"/>
        <v>7</v>
      </c>
      <c r="N23" s="5">
        <v>2</v>
      </c>
      <c r="O23" s="4">
        <f t="shared" si="7"/>
        <v>300.2</v>
      </c>
      <c r="P23" s="4">
        <v>0</v>
      </c>
      <c r="Q23" s="20">
        <v>0</v>
      </c>
      <c r="R23" s="4">
        <v>300.2</v>
      </c>
      <c r="S23" s="21">
        <v>9592.02</v>
      </c>
      <c r="T23" s="3">
        <f t="shared" si="2"/>
        <v>31.952098600932715</v>
      </c>
      <c r="U23" s="61">
        <f t="shared" si="3"/>
        <v>150.1</v>
      </c>
      <c r="V23" s="1"/>
    </row>
    <row r="24" spans="1:22" ht="17.25" customHeight="1">
      <c r="A24" s="6"/>
      <c r="B24" s="6"/>
      <c r="C24" s="41" t="s">
        <v>23</v>
      </c>
      <c r="D24" s="144">
        <f t="shared" si="5"/>
        <v>1</v>
      </c>
      <c r="E24" s="14">
        <v>0</v>
      </c>
      <c r="F24" s="14">
        <v>0</v>
      </c>
      <c r="G24" s="14">
        <v>0</v>
      </c>
      <c r="H24" s="14">
        <v>0</v>
      </c>
      <c r="I24" s="14">
        <v>1</v>
      </c>
      <c r="J24" s="14">
        <v>0</v>
      </c>
      <c r="K24" s="14">
        <v>0</v>
      </c>
      <c r="L24" s="14">
        <v>0</v>
      </c>
      <c r="M24" s="14">
        <f t="shared" si="4"/>
        <v>1</v>
      </c>
      <c r="N24" s="14">
        <v>1</v>
      </c>
      <c r="O24" s="24">
        <f t="shared" si="7"/>
        <v>53.3</v>
      </c>
      <c r="P24" s="24">
        <v>0</v>
      </c>
      <c r="Q24" s="22">
        <v>0</v>
      </c>
      <c r="R24" s="24">
        <v>53.3</v>
      </c>
      <c r="S24" s="23">
        <v>2190.63</v>
      </c>
      <c r="T24" s="62">
        <f t="shared" si="2"/>
        <v>41.1</v>
      </c>
      <c r="U24" s="66">
        <f t="shared" si="3"/>
        <v>53.3</v>
      </c>
      <c r="V24" s="1"/>
    </row>
    <row r="25" spans="1:22" ht="17.25" customHeight="1">
      <c r="A25" s="6"/>
      <c r="B25" s="32"/>
      <c r="C25" s="63" t="s">
        <v>183</v>
      </c>
      <c r="D25" s="145">
        <f t="shared" si="5"/>
        <v>103</v>
      </c>
      <c r="E25" s="102">
        <f aca="true" t="shared" si="9" ref="E25:L25">SUM(E19:E24)</f>
        <v>0</v>
      </c>
      <c r="F25" s="102">
        <f t="shared" si="9"/>
        <v>0</v>
      </c>
      <c r="G25" s="102">
        <f t="shared" si="9"/>
        <v>1</v>
      </c>
      <c r="H25" s="102">
        <f t="shared" si="9"/>
        <v>3</v>
      </c>
      <c r="I25" s="102">
        <f t="shared" si="9"/>
        <v>42</v>
      </c>
      <c r="J25" s="102">
        <f t="shared" si="9"/>
        <v>41</v>
      </c>
      <c r="K25" s="102">
        <f t="shared" si="9"/>
        <v>1</v>
      </c>
      <c r="L25" s="102">
        <f t="shared" si="9"/>
        <v>15</v>
      </c>
      <c r="M25" s="102">
        <f t="shared" si="4"/>
        <v>46</v>
      </c>
      <c r="N25" s="102">
        <f>SUM(N19:N24)</f>
        <v>38</v>
      </c>
      <c r="O25" s="104">
        <f t="shared" si="7"/>
        <v>8334.3</v>
      </c>
      <c r="P25" s="104">
        <f>SUM(P19:P24)</f>
        <v>1</v>
      </c>
      <c r="Q25" s="103">
        <f>SUM(Q19:Q24)</f>
        <v>0</v>
      </c>
      <c r="R25" s="131">
        <f>SUM(R19:R24)</f>
        <v>8333.3</v>
      </c>
      <c r="S25" s="105">
        <f>SUM(S19:S24)</f>
        <v>471982.70000000007</v>
      </c>
      <c r="T25" s="106">
        <f t="shared" si="2"/>
        <v>56.63135476284752</v>
      </c>
      <c r="U25" s="107">
        <f t="shared" si="3"/>
        <v>219.3236842105263</v>
      </c>
      <c r="V25" s="1"/>
    </row>
    <row r="26" spans="1:22" ht="17.25" customHeight="1">
      <c r="A26" s="6"/>
      <c r="B26" s="6"/>
      <c r="C26" s="67" t="s">
        <v>194</v>
      </c>
      <c r="D26" s="116">
        <f t="shared" si="5"/>
        <v>107</v>
      </c>
      <c r="E26" s="5">
        <v>0</v>
      </c>
      <c r="F26" s="5">
        <v>0</v>
      </c>
      <c r="G26" s="5">
        <v>15</v>
      </c>
      <c r="H26" s="5">
        <v>5</v>
      </c>
      <c r="I26" s="5">
        <v>48</v>
      </c>
      <c r="J26" s="5">
        <v>28</v>
      </c>
      <c r="K26" s="5">
        <v>2</v>
      </c>
      <c r="L26" s="5">
        <v>9</v>
      </c>
      <c r="M26" s="5">
        <f t="shared" si="4"/>
        <v>68</v>
      </c>
      <c r="N26" s="5">
        <v>49</v>
      </c>
      <c r="O26" s="4">
        <f t="shared" si="7"/>
        <v>5127.6</v>
      </c>
      <c r="P26" s="4">
        <v>1641.2</v>
      </c>
      <c r="Q26" s="20">
        <v>0</v>
      </c>
      <c r="R26" s="4">
        <v>3486.4</v>
      </c>
      <c r="S26" s="21">
        <v>427940.31</v>
      </c>
      <c r="T26" s="3">
        <f t="shared" si="2"/>
        <v>83.45820851860519</v>
      </c>
      <c r="U26" s="61">
        <f t="shared" si="3"/>
        <v>104.64489795918368</v>
      </c>
      <c r="V26" s="1"/>
    </row>
    <row r="27" spans="1:22" ht="17.25" customHeight="1">
      <c r="A27" s="6"/>
      <c r="B27" s="6"/>
      <c r="C27" s="8" t="s">
        <v>24</v>
      </c>
      <c r="D27" s="116">
        <f>SUM(E27:L27)</f>
        <v>4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3</v>
      </c>
      <c r="K27" s="5">
        <v>0</v>
      </c>
      <c r="L27" s="5">
        <v>1</v>
      </c>
      <c r="M27" s="5">
        <f t="shared" si="4"/>
        <v>0</v>
      </c>
      <c r="N27" s="5">
        <v>0</v>
      </c>
      <c r="O27" s="4">
        <f t="shared" si="7"/>
        <v>0</v>
      </c>
      <c r="P27" s="4">
        <v>0</v>
      </c>
      <c r="Q27" s="20">
        <v>0</v>
      </c>
      <c r="R27" s="4">
        <v>0</v>
      </c>
      <c r="S27" s="21">
        <v>0</v>
      </c>
      <c r="T27" s="3" t="str">
        <f t="shared" si="2"/>
        <v>-</v>
      </c>
      <c r="U27" s="61" t="str">
        <f t="shared" si="3"/>
        <v>-</v>
      </c>
      <c r="V27" s="1"/>
    </row>
    <row r="28" spans="1:22" ht="17.25" customHeight="1">
      <c r="A28" s="6"/>
      <c r="B28" s="6"/>
      <c r="C28" s="8" t="s">
        <v>25</v>
      </c>
      <c r="D28" s="116">
        <f t="shared" si="5"/>
        <v>6</v>
      </c>
      <c r="E28" s="5">
        <v>0</v>
      </c>
      <c r="F28" s="5">
        <v>0</v>
      </c>
      <c r="G28" s="5">
        <v>0</v>
      </c>
      <c r="H28" s="5">
        <v>2</v>
      </c>
      <c r="I28" s="5">
        <v>2</v>
      </c>
      <c r="J28" s="5">
        <v>2</v>
      </c>
      <c r="K28" s="5">
        <v>0</v>
      </c>
      <c r="L28" s="5">
        <v>0</v>
      </c>
      <c r="M28" s="5">
        <f t="shared" si="4"/>
        <v>4</v>
      </c>
      <c r="N28" s="5">
        <v>0</v>
      </c>
      <c r="O28" s="4">
        <f t="shared" si="7"/>
        <v>0</v>
      </c>
      <c r="P28" s="4">
        <v>0</v>
      </c>
      <c r="Q28" s="20">
        <v>0</v>
      </c>
      <c r="R28" s="4">
        <v>0</v>
      </c>
      <c r="S28" s="21">
        <v>0</v>
      </c>
      <c r="T28" s="3" t="str">
        <f t="shared" si="2"/>
        <v>-</v>
      </c>
      <c r="U28" s="61" t="str">
        <f t="shared" si="3"/>
        <v>-</v>
      </c>
      <c r="V28" s="1"/>
    </row>
    <row r="29" spans="1:22" ht="17.25" customHeight="1">
      <c r="A29" s="6"/>
      <c r="B29" s="6"/>
      <c r="C29" s="8" t="s">
        <v>26</v>
      </c>
      <c r="D29" s="116">
        <f t="shared" si="5"/>
        <v>2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v>0</v>
      </c>
      <c r="L29" s="5">
        <v>0</v>
      </c>
      <c r="M29" s="5">
        <f t="shared" si="4"/>
        <v>2</v>
      </c>
      <c r="N29" s="5">
        <v>0</v>
      </c>
      <c r="O29" s="4">
        <f t="shared" si="7"/>
        <v>0</v>
      </c>
      <c r="P29" s="4">
        <v>0</v>
      </c>
      <c r="Q29" s="20">
        <v>0</v>
      </c>
      <c r="R29" s="4">
        <v>0</v>
      </c>
      <c r="S29" s="21">
        <v>0</v>
      </c>
      <c r="T29" s="3" t="str">
        <f t="shared" si="2"/>
        <v>-</v>
      </c>
      <c r="U29" s="61" t="str">
        <f t="shared" si="3"/>
        <v>-</v>
      </c>
      <c r="V29" s="1"/>
    </row>
    <row r="30" spans="1:22" ht="17.25" customHeight="1">
      <c r="A30" s="6"/>
      <c r="B30" s="6"/>
      <c r="C30" s="8" t="s">
        <v>27</v>
      </c>
      <c r="D30" s="116">
        <f t="shared" si="5"/>
        <v>3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3</v>
      </c>
      <c r="K30" s="5">
        <v>0</v>
      </c>
      <c r="L30" s="5">
        <v>0</v>
      </c>
      <c r="M30" s="5">
        <f t="shared" si="4"/>
        <v>0</v>
      </c>
      <c r="N30" s="5">
        <v>0</v>
      </c>
      <c r="O30" s="4">
        <f t="shared" si="7"/>
        <v>0</v>
      </c>
      <c r="P30" s="4">
        <f>SUM(P27:P29)</f>
        <v>0</v>
      </c>
      <c r="Q30" s="20">
        <v>0</v>
      </c>
      <c r="R30" s="4">
        <v>0</v>
      </c>
      <c r="S30" s="21">
        <v>0</v>
      </c>
      <c r="T30" s="3" t="str">
        <f t="shared" si="2"/>
        <v>-</v>
      </c>
      <c r="U30" s="61" t="str">
        <f t="shared" si="3"/>
        <v>-</v>
      </c>
      <c r="V30" s="1"/>
    </row>
    <row r="31" spans="1:22" ht="17.25" customHeight="1">
      <c r="A31" s="6"/>
      <c r="B31" s="251" t="s">
        <v>28</v>
      </c>
      <c r="C31" s="8" t="s">
        <v>29</v>
      </c>
      <c r="D31" s="116">
        <f t="shared" si="5"/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0</v>
      </c>
      <c r="M31" s="5">
        <f t="shared" si="4"/>
        <v>0</v>
      </c>
      <c r="N31" s="5">
        <v>0</v>
      </c>
      <c r="O31" s="4">
        <f t="shared" si="7"/>
        <v>0</v>
      </c>
      <c r="P31" s="4">
        <v>0</v>
      </c>
      <c r="Q31" s="20">
        <v>0</v>
      </c>
      <c r="R31" s="4">
        <v>0</v>
      </c>
      <c r="S31" s="21">
        <v>0</v>
      </c>
      <c r="T31" s="3" t="str">
        <f t="shared" si="2"/>
        <v>-</v>
      </c>
      <c r="U31" s="61" t="str">
        <f t="shared" si="3"/>
        <v>-</v>
      </c>
      <c r="V31" s="1"/>
    </row>
    <row r="32" spans="1:22" ht="17.25" customHeight="1">
      <c r="A32" s="6"/>
      <c r="B32" s="253"/>
      <c r="C32" s="8" t="s">
        <v>30</v>
      </c>
      <c r="D32" s="116">
        <f t="shared" si="5"/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f t="shared" si="4"/>
        <v>0</v>
      </c>
      <c r="N32" s="5">
        <v>0</v>
      </c>
      <c r="O32" s="4">
        <f t="shared" si="7"/>
        <v>0</v>
      </c>
      <c r="P32" s="4">
        <v>0</v>
      </c>
      <c r="Q32" s="20">
        <v>0</v>
      </c>
      <c r="R32" s="4">
        <v>0</v>
      </c>
      <c r="S32" s="21">
        <v>0</v>
      </c>
      <c r="T32" s="3" t="str">
        <f t="shared" si="2"/>
        <v>-</v>
      </c>
      <c r="U32" s="61" t="str">
        <f t="shared" si="3"/>
        <v>-</v>
      </c>
      <c r="V32" s="1"/>
    </row>
    <row r="33" spans="1:22" ht="17.25" customHeight="1">
      <c r="A33" s="6"/>
      <c r="B33" s="6"/>
      <c r="C33" s="8" t="s">
        <v>31</v>
      </c>
      <c r="D33" s="116">
        <f t="shared" si="5"/>
        <v>2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1</v>
      </c>
      <c r="K33" s="5">
        <v>0</v>
      </c>
      <c r="L33" s="5">
        <v>0</v>
      </c>
      <c r="M33" s="5">
        <f t="shared" si="4"/>
        <v>1</v>
      </c>
      <c r="N33" s="5">
        <v>0</v>
      </c>
      <c r="O33" s="4">
        <f t="shared" si="7"/>
        <v>0</v>
      </c>
      <c r="P33" s="4">
        <v>0</v>
      </c>
      <c r="Q33" s="20">
        <v>0</v>
      </c>
      <c r="R33" s="4">
        <v>0</v>
      </c>
      <c r="S33" s="21">
        <v>0</v>
      </c>
      <c r="T33" s="3" t="str">
        <f t="shared" si="2"/>
        <v>-</v>
      </c>
      <c r="U33" s="61" t="str">
        <f t="shared" si="3"/>
        <v>-</v>
      </c>
      <c r="V33" s="1"/>
    </row>
    <row r="34" spans="1:22" ht="17.25" customHeight="1">
      <c r="A34" s="6"/>
      <c r="B34" s="6"/>
      <c r="C34" s="8" t="s">
        <v>32</v>
      </c>
      <c r="D34" s="116">
        <f t="shared" si="5"/>
        <v>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1</v>
      </c>
      <c r="K34" s="5">
        <v>0</v>
      </c>
      <c r="L34" s="5">
        <v>0</v>
      </c>
      <c r="M34" s="5">
        <f t="shared" si="4"/>
        <v>0</v>
      </c>
      <c r="N34" s="5">
        <v>0</v>
      </c>
      <c r="O34" s="4">
        <f t="shared" si="7"/>
        <v>0</v>
      </c>
      <c r="P34" s="4">
        <f>SUM(P31:P33)</f>
        <v>0</v>
      </c>
      <c r="Q34" s="20">
        <v>0</v>
      </c>
      <c r="R34" s="4">
        <v>0</v>
      </c>
      <c r="S34" s="21">
        <v>0</v>
      </c>
      <c r="T34" s="3" t="str">
        <f t="shared" si="2"/>
        <v>-</v>
      </c>
      <c r="U34" s="61" t="str">
        <f t="shared" si="3"/>
        <v>-</v>
      </c>
      <c r="V34" s="1"/>
    </row>
    <row r="35" spans="1:22" ht="17.25" customHeight="1">
      <c r="A35" s="6"/>
      <c r="B35" s="6"/>
      <c r="C35" s="8" t="s">
        <v>33</v>
      </c>
      <c r="D35" s="116">
        <f t="shared" si="5"/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0</v>
      </c>
      <c r="L35" s="5">
        <v>0</v>
      </c>
      <c r="M35" s="5">
        <f t="shared" si="4"/>
        <v>0</v>
      </c>
      <c r="N35" s="5">
        <v>0</v>
      </c>
      <c r="O35" s="4">
        <f t="shared" si="7"/>
        <v>0</v>
      </c>
      <c r="P35" s="4">
        <v>0</v>
      </c>
      <c r="Q35" s="20">
        <v>0</v>
      </c>
      <c r="R35" s="124">
        <v>0</v>
      </c>
      <c r="S35" s="21">
        <v>0</v>
      </c>
      <c r="T35" s="3" t="str">
        <f t="shared" si="2"/>
        <v>-</v>
      </c>
      <c r="U35" s="61" t="str">
        <f t="shared" si="3"/>
        <v>-</v>
      </c>
      <c r="V35" s="1"/>
    </row>
    <row r="36" spans="1:22" ht="17.25" customHeight="1">
      <c r="A36" s="6"/>
      <c r="B36" s="6"/>
      <c r="C36" s="41" t="s">
        <v>34</v>
      </c>
      <c r="D36" s="144">
        <f t="shared" si="5"/>
        <v>1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1</v>
      </c>
      <c r="K36" s="14">
        <v>0</v>
      </c>
      <c r="L36" s="14">
        <v>0</v>
      </c>
      <c r="M36" s="14">
        <f t="shared" si="4"/>
        <v>0</v>
      </c>
      <c r="N36" s="14">
        <v>0</v>
      </c>
      <c r="O36" s="24">
        <f t="shared" si="7"/>
        <v>0</v>
      </c>
      <c r="P36" s="24">
        <v>0</v>
      </c>
      <c r="Q36" s="22">
        <v>0</v>
      </c>
      <c r="R36" s="27">
        <v>0</v>
      </c>
      <c r="S36" s="23">
        <v>0</v>
      </c>
      <c r="T36" s="62" t="str">
        <f t="shared" si="2"/>
        <v>-</v>
      </c>
      <c r="U36" s="66" t="str">
        <f t="shared" si="3"/>
        <v>-</v>
      </c>
      <c r="V36" s="1"/>
    </row>
    <row r="37" spans="1:22" ht="17.25" customHeight="1">
      <c r="A37" s="6"/>
      <c r="B37" s="32"/>
      <c r="C37" s="63" t="s">
        <v>183</v>
      </c>
      <c r="D37" s="145">
        <f t="shared" si="5"/>
        <v>129</v>
      </c>
      <c r="E37" s="102">
        <f aca="true" t="shared" si="10" ref="E37:S37">SUM(E26:E36)</f>
        <v>0</v>
      </c>
      <c r="F37" s="102">
        <f t="shared" si="10"/>
        <v>0</v>
      </c>
      <c r="G37" s="102">
        <f t="shared" si="10"/>
        <v>15</v>
      </c>
      <c r="H37" s="102">
        <f t="shared" si="10"/>
        <v>7</v>
      </c>
      <c r="I37" s="102">
        <f t="shared" si="10"/>
        <v>53</v>
      </c>
      <c r="J37" s="102">
        <f t="shared" si="10"/>
        <v>42</v>
      </c>
      <c r="K37" s="102">
        <f t="shared" si="10"/>
        <v>2</v>
      </c>
      <c r="L37" s="102">
        <f t="shared" si="10"/>
        <v>10</v>
      </c>
      <c r="M37" s="102">
        <f t="shared" si="4"/>
        <v>75</v>
      </c>
      <c r="N37" s="102">
        <f t="shared" si="10"/>
        <v>49</v>
      </c>
      <c r="O37" s="104">
        <f t="shared" si="7"/>
        <v>5127.6</v>
      </c>
      <c r="P37" s="104">
        <f>SUM(P26:P36)</f>
        <v>1641.2</v>
      </c>
      <c r="Q37" s="103">
        <f t="shared" si="10"/>
        <v>0</v>
      </c>
      <c r="R37" s="104">
        <f>SUM(R26:R36)</f>
        <v>3486.4</v>
      </c>
      <c r="S37" s="105">
        <f t="shared" si="10"/>
        <v>427940.31</v>
      </c>
      <c r="T37" s="106">
        <f t="shared" si="2"/>
        <v>83.45820851860519</v>
      </c>
      <c r="U37" s="107">
        <f t="shared" si="3"/>
        <v>104.64489795918368</v>
      </c>
      <c r="V37" s="1"/>
    </row>
    <row r="38" spans="1:22" ht="17.25" customHeight="1">
      <c r="A38" s="6"/>
      <c r="B38" s="32"/>
      <c r="C38" s="68" t="s">
        <v>203</v>
      </c>
      <c r="D38" s="145">
        <f t="shared" si="5"/>
        <v>587</v>
      </c>
      <c r="E38" s="102">
        <f aca="true" t="shared" si="11" ref="E38:L38">E12+E18+E25+E37</f>
        <v>2</v>
      </c>
      <c r="F38" s="102">
        <f t="shared" si="11"/>
        <v>1</v>
      </c>
      <c r="G38" s="102">
        <f t="shared" si="11"/>
        <v>42</v>
      </c>
      <c r="H38" s="102">
        <f t="shared" si="11"/>
        <v>20</v>
      </c>
      <c r="I38" s="102">
        <f t="shared" si="11"/>
        <v>258</v>
      </c>
      <c r="J38" s="102">
        <f t="shared" si="11"/>
        <v>203</v>
      </c>
      <c r="K38" s="102">
        <f t="shared" si="11"/>
        <v>9</v>
      </c>
      <c r="L38" s="102">
        <f t="shared" si="11"/>
        <v>52</v>
      </c>
      <c r="M38" s="102">
        <f aca="true" t="shared" si="12" ref="M38:M46">SUM(E38:I38)</f>
        <v>323</v>
      </c>
      <c r="N38" s="102">
        <f>N12+N18+N25+N37</f>
        <v>248</v>
      </c>
      <c r="O38" s="104">
        <f t="shared" si="7"/>
        <v>33629.3</v>
      </c>
      <c r="P38" s="104">
        <f>P12+P18+P25+P37</f>
        <v>7447.799999999999</v>
      </c>
      <c r="Q38" s="103">
        <f>Q12+Q18+Q25+Q37</f>
        <v>0</v>
      </c>
      <c r="R38" s="104">
        <f>R12+R18+R25+R37</f>
        <v>26181.5</v>
      </c>
      <c r="S38" s="105">
        <f>S12+S18+S25+S37</f>
        <v>2551463.7</v>
      </c>
      <c r="T38" s="106">
        <f t="shared" si="2"/>
        <v>75.87025897060005</v>
      </c>
      <c r="U38" s="107">
        <f t="shared" si="3"/>
        <v>135.60201612903228</v>
      </c>
      <c r="V38" s="1"/>
    </row>
    <row r="39" spans="1:22" ht="17.25" customHeight="1">
      <c r="A39" s="6"/>
      <c r="B39" s="6"/>
      <c r="C39" s="7" t="s">
        <v>228</v>
      </c>
      <c r="D39" s="116">
        <f t="shared" si="5"/>
        <v>9</v>
      </c>
      <c r="E39" s="5">
        <v>0</v>
      </c>
      <c r="F39" s="5">
        <v>0</v>
      </c>
      <c r="G39" s="5">
        <v>0</v>
      </c>
      <c r="H39" s="5">
        <v>2</v>
      </c>
      <c r="I39" s="5">
        <v>6</v>
      </c>
      <c r="J39" s="5">
        <v>0</v>
      </c>
      <c r="K39" s="5">
        <v>1</v>
      </c>
      <c r="L39" s="5">
        <v>0</v>
      </c>
      <c r="M39" s="5">
        <f t="shared" si="12"/>
        <v>8</v>
      </c>
      <c r="N39" s="5">
        <v>6</v>
      </c>
      <c r="O39" s="4">
        <f t="shared" si="7"/>
        <v>1709.2</v>
      </c>
      <c r="P39" s="4">
        <v>0</v>
      </c>
      <c r="Q39" s="20">
        <v>0</v>
      </c>
      <c r="R39" s="4">
        <v>1709.2</v>
      </c>
      <c r="S39" s="21">
        <v>87610.6</v>
      </c>
      <c r="T39" s="3">
        <f t="shared" si="2"/>
        <v>51.258249473437864</v>
      </c>
      <c r="U39" s="61">
        <f t="shared" si="3"/>
        <v>284.8666666666667</v>
      </c>
      <c r="V39" s="1"/>
    </row>
    <row r="40" spans="1:22" ht="17.25" customHeight="1">
      <c r="A40" s="6"/>
      <c r="B40" s="251" t="s">
        <v>35</v>
      </c>
      <c r="C40" s="8" t="s">
        <v>36</v>
      </c>
      <c r="D40" s="116">
        <f t="shared" si="5"/>
        <v>11</v>
      </c>
      <c r="E40" s="5">
        <v>0</v>
      </c>
      <c r="F40" s="5">
        <v>0</v>
      </c>
      <c r="G40" s="5">
        <v>5</v>
      </c>
      <c r="H40" s="5">
        <v>2</v>
      </c>
      <c r="I40" s="5">
        <v>3</v>
      </c>
      <c r="J40" s="5">
        <v>0</v>
      </c>
      <c r="K40" s="5">
        <v>1</v>
      </c>
      <c r="L40" s="5">
        <v>0</v>
      </c>
      <c r="M40" s="5">
        <f t="shared" si="12"/>
        <v>10</v>
      </c>
      <c r="N40" s="5">
        <v>9</v>
      </c>
      <c r="O40" s="4">
        <f t="shared" si="7"/>
        <v>1527.3</v>
      </c>
      <c r="P40" s="4">
        <v>1220</v>
      </c>
      <c r="Q40" s="20">
        <v>0</v>
      </c>
      <c r="R40" s="4">
        <v>307.3</v>
      </c>
      <c r="S40" s="21">
        <v>102490.94</v>
      </c>
      <c r="T40" s="3">
        <f t="shared" si="2"/>
        <v>67.10596477443856</v>
      </c>
      <c r="U40" s="61">
        <f t="shared" si="3"/>
        <v>169.7</v>
      </c>
      <c r="V40" s="1"/>
    </row>
    <row r="41" spans="1:22" ht="17.25" customHeight="1">
      <c r="A41" s="6"/>
      <c r="B41" s="252"/>
      <c r="C41" s="41" t="s">
        <v>37</v>
      </c>
      <c r="D41" s="144">
        <f t="shared" si="5"/>
        <v>10</v>
      </c>
      <c r="E41" s="14">
        <v>0</v>
      </c>
      <c r="F41" s="14">
        <v>0</v>
      </c>
      <c r="G41" s="14">
        <v>1</v>
      </c>
      <c r="H41" s="14">
        <v>1</v>
      </c>
      <c r="I41" s="14">
        <v>3</v>
      </c>
      <c r="J41" s="14">
        <v>3</v>
      </c>
      <c r="K41" s="14">
        <v>2</v>
      </c>
      <c r="L41" s="14">
        <v>0</v>
      </c>
      <c r="M41" s="14">
        <f t="shared" si="12"/>
        <v>5</v>
      </c>
      <c r="N41" s="14">
        <v>5</v>
      </c>
      <c r="O41" s="24">
        <f t="shared" si="7"/>
        <v>631.4</v>
      </c>
      <c r="P41" s="24">
        <v>44.6</v>
      </c>
      <c r="Q41" s="22">
        <v>0</v>
      </c>
      <c r="R41" s="24">
        <v>586.8</v>
      </c>
      <c r="S41" s="23">
        <v>27899.68</v>
      </c>
      <c r="T41" s="62">
        <f t="shared" si="2"/>
        <v>44.18701298701299</v>
      </c>
      <c r="U41" s="66">
        <f t="shared" si="3"/>
        <v>126.28</v>
      </c>
      <c r="V41" s="1"/>
    </row>
    <row r="42" spans="1:22" ht="17.25" customHeight="1">
      <c r="A42" s="6"/>
      <c r="B42" s="32"/>
      <c r="C42" s="63" t="s">
        <v>183</v>
      </c>
      <c r="D42" s="145">
        <f t="shared" si="5"/>
        <v>30</v>
      </c>
      <c r="E42" s="102">
        <f aca="true" t="shared" si="13" ref="E42:S42">SUM(E39:E41)</f>
        <v>0</v>
      </c>
      <c r="F42" s="102">
        <f t="shared" si="13"/>
        <v>0</v>
      </c>
      <c r="G42" s="102">
        <f t="shared" si="13"/>
        <v>6</v>
      </c>
      <c r="H42" s="102">
        <f t="shared" si="13"/>
        <v>5</v>
      </c>
      <c r="I42" s="102">
        <f t="shared" si="13"/>
        <v>12</v>
      </c>
      <c r="J42" s="102">
        <f t="shared" si="13"/>
        <v>3</v>
      </c>
      <c r="K42" s="102">
        <f t="shared" si="13"/>
        <v>4</v>
      </c>
      <c r="L42" s="102">
        <f t="shared" si="13"/>
        <v>0</v>
      </c>
      <c r="M42" s="102">
        <f t="shared" si="12"/>
        <v>23</v>
      </c>
      <c r="N42" s="102">
        <f t="shared" si="13"/>
        <v>20</v>
      </c>
      <c r="O42" s="104">
        <f t="shared" si="7"/>
        <v>3867.9</v>
      </c>
      <c r="P42" s="104">
        <f>SUM(P39:P41)</f>
        <v>1264.6</v>
      </c>
      <c r="Q42" s="103">
        <f t="shared" si="13"/>
        <v>0</v>
      </c>
      <c r="R42" s="104">
        <f>SUM(R39:R41)</f>
        <v>2603.3</v>
      </c>
      <c r="S42" s="105">
        <f t="shared" si="13"/>
        <v>218001.22</v>
      </c>
      <c r="T42" s="106">
        <f t="shared" si="2"/>
        <v>56.36164843972181</v>
      </c>
      <c r="U42" s="107">
        <f t="shared" si="3"/>
        <v>193.395</v>
      </c>
      <c r="V42" s="1"/>
    </row>
    <row r="43" spans="1:22" ht="17.25" customHeight="1">
      <c r="A43" s="6"/>
      <c r="B43" s="6"/>
      <c r="C43" s="7" t="s">
        <v>189</v>
      </c>
      <c r="D43" s="116">
        <f t="shared" si="5"/>
        <v>13</v>
      </c>
      <c r="E43" s="5">
        <v>0</v>
      </c>
      <c r="F43" s="5">
        <v>0</v>
      </c>
      <c r="G43" s="5">
        <v>3</v>
      </c>
      <c r="H43" s="5">
        <v>2</v>
      </c>
      <c r="I43" s="5">
        <v>7</v>
      </c>
      <c r="J43" s="5">
        <v>0</v>
      </c>
      <c r="K43" s="5">
        <v>1</v>
      </c>
      <c r="L43" s="5">
        <v>0</v>
      </c>
      <c r="M43" s="5">
        <f t="shared" si="12"/>
        <v>12</v>
      </c>
      <c r="N43" s="5">
        <v>9</v>
      </c>
      <c r="O43" s="4">
        <f t="shared" si="7"/>
        <v>2061.9</v>
      </c>
      <c r="P43" s="4">
        <v>528.6</v>
      </c>
      <c r="Q43" s="20">
        <v>0</v>
      </c>
      <c r="R43" s="4">
        <v>1533.3</v>
      </c>
      <c r="S43" s="21">
        <v>94204.66</v>
      </c>
      <c r="T43" s="3">
        <f t="shared" si="2"/>
        <v>45.68827780202726</v>
      </c>
      <c r="U43" s="61">
        <f t="shared" si="3"/>
        <v>229.10000000000002</v>
      </c>
      <c r="V43" s="1"/>
    </row>
    <row r="44" spans="1:22" ht="17.25" customHeight="1">
      <c r="A44" s="6"/>
      <c r="B44" s="69" t="s">
        <v>38</v>
      </c>
      <c r="C44" s="7" t="s">
        <v>195</v>
      </c>
      <c r="D44" s="116">
        <f t="shared" si="5"/>
        <v>3</v>
      </c>
      <c r="E44" s="5">
        <v>0</v>
      </c>
      <c r="F44" s="5">
        <v>0</v>
      </c>
      <c r="G44" s="5">
        <v>1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f t="shared" si="12"/>
        <v>3</v>
      </c>
      <c r="N44" s="5">
        <v>1</v>
      </c>
      <c r="O44" s="4">
        <f t="shared" si="7"/>
        <v>810.8</v>
      </c>
      <c r="P44" s="95">
        <v>810.8</v>
      </c>
      <c r="Q44" s="20">
        <v>0</v>
      </c>
      <c r="R44" s="4">
        <v>0</v>
      </c>
      <c r="S44" s="21">
        <v>31215.8</v>
      </c>
      <c r="T44" s="3">
        <f t="shared" si="2"/>
        <v>38.5</v>
      </c>
      <c r="U44" s="61">
        <f t="shared" si="3"/>
        <v>810.8</v>
      </c>
      <c r="V44" s="1"/>
    </row>
    <row r="45" spans="1:22" ht="17.25" customHeight="1">
      <c r="A45" s="6"/>
      <c r="B45" s="69"/>
      <c r="C45" s="41" t="s">
        <v>39</v>
      </c>
      <c r="D45" s="144">
        <f>SUM(E45:L45)</f>
        <v>3</v>
      </c>
      <c r="E45" s="14">
        <v>0</v>
      </c>
      <c r="F45" s="14">
        <v>0</v>
      </c>
      <c r="G45" s="14">
        <v>2</v>
      </c>
      <c r="H45" s="14">
        <v>1</v>
      </c>
      <c r="I45" s="14">
        <v>0</v>
      </c>
      <c r="J45" s="14">
        <v>0</v>
      </c>
      <c r="K45" s="14">
        <v>0</v>
      </c>
      <c r="L45" s="14">
        <v>0</v>
      </c>
      <c r="M45" s="14">
        <f t="shared" si="12"/>
        <v>3</v>
      </c>
      <c r="N45" s="14">
        <v>2</v>
      </c>
      <c r="O45" s="24">
        <f>IF(AND(P45=0,Q45=0,R45=0),0,SUM(P45:R45))</f>
        <v>327.3</v>
      </c>
      <c r="P45" s="24">
        <v>327.3</v>
      </c>
      <c r="Q45" s="22">
        <v>0</v>
      </c>
      <c r="R45" s="24">
        <v>0</v>
      </c>
      <c r="S45" s="96">
        <v>12266.59</v>
      </c>
      <c r="T45" s="62">
        <f>IF(O45=0,"-",S45/O45)</f>
        <v>37.47812404521845</v>
      </c>
      <c r="U45" s="66">
        <f>IF(O45=0,"-",O45/N45)</f>
        <v>163.65</v>
      </c>
      <c r="V45" s="1"/>
    </row>
    <row r="46" spans="1:22" ht="17.25" customHeight="1">
      <c r="A46" s="6"/>
      <c r="B46" s="86"/>
      <c r="C46" s="71" t="s">
        <v>183</v>
      </c>
      <c r="D46" s="149">
        <f t="shared" si="5"/>
        <v>19</v>
      </c>
      <c r="E46" s="150">
        <f>SUM(E43:E45)</f>
        <v>0</v>
      </c>
      <c r="F46" s="150">
        <f aca="true" t="shared" si="14" ref="F46:L46">SUM(F43:F45)</f>
        <v>0</v>
      </c>
      <c r="G46" s="150">
        <f t="shared" si="14"/>
        <v>6</v>
      </c>
      <c r="H46" s="150">
        <f t="shared" si="14"/>
        <v>5</v>
      </c>
      <c r="I46" s="150">
        <f t="shared" si="14"/>
        <v>7</v>
      </c>
      <c r="J46" s="150">
        <f t="shared" si="14"/>
        <v>0</v>
      </c>
      <c r="K46" s="150">
        <f t="shared" si="14"/>
        <v>1</v>
      </c>
      <c r="L46" s="150">
        <f t="shared" si="14"/>
        <v>0</v>
      </c>
      <c r="M46" s="150">
        <f t="shared" si="12"/>
        <v>18</v>
      </c>
      <c r="N46" s="150">
        <f>SUM(N43:N45)</f>
        <v>12</v>
      </c>
      <c r="O46" s="151">
        <f t="shared" si="7"/>
        <v>3200</v>
      </c>
      <c r="P46" s="152">
        <f>SUM(P43:P45)</f>
        <v>1666.7</v>
      </c>
      <c r="Q46" s="150">
        <f>SUM(Q43:Q45)</f>
        <v>0</v>
      </c>
      <c r="R46" s="152">
        <f>SUM(R43:R45)</f>
        <v>1533.3</v>
      </c>
      <c r="S46" s="153">
        <f>SUM(S43:S45)</f>
        <v>137687.05000000002</v>
      </c>
      <c r="T46" s="153">
        <f t="shared" si="2"/>
        <v>43.02720312500001</v>
      </c>
      <c r="U46" s="146">
        <f t="shared" si="3"/>
        <v>266.6666666666667</v>
      </c>
      <c r="V46" s="1"/>
    </row>
    <row r="47" spans="1:22" ht="17.25" customHeight="1">
      <c r="A47" s="6"/>
      <c r="B47" s="32"/>
      <c r="C47" s="37" t="s">
        <v>165</v>
      </c>
      <c r="D47" s="154">
        <f aca="true" t="shared" si="15" ref="D47:N47">D46+D42</f>
        <v>49</v>
      </c>
      <c r="E47" s="154">
        <f t="shared" si="15"/>
        <v>0</v>
      </c>
      <c r="F47" s="154">
        <f t="shared" si="15"/>
        <v>0</v>
      </c>
      <c r="G47" s="154">
        <f t="shared" si="15"/>
        <v>12</v>
      </c>
      <c r="H47" s="154">
        <f t="shared" si="15"/>
        <v>10</v>
      </c>
      <c r="I47" s="154">
        <f t="shared" si="15"/>
        <v>19</v>
      </c>
      <c r="J47" s="154">
        <f t="shared" si="15"/>
        <v>3</v>
      </c>
      <c r="K47" s="154">
        <f t="shared" si="15"/>
        <v>5</v>
      </c>
      <c r="L47" s="154">
        <f t="shared" si="15"/>
        <v>0</v>
      </c>
      <c r="M47" s="154">
        <f t="shared" si="15"/>
        <v>41</v>
      </c>
      <c r="N47" s="154">
        <f t="shared" si="15"/>
        <v>32</v>
      </c>
      <c r="O47" s="104">
        <f t="shared" si="7"/>
        <v>7067.900000000001</v>
      </c>
      <c r="P47" s="104">
        <f>P46+P42</f>
        <v>2931.3</v>
      </c>
      <c r="Q47" s="104">
        <f>Q46+Q42</f>
        <v>0</v>
      </c>
      <c r="R47" s="104">
        <f>R46+R42</f>
        <v>4136.6</v>
      </c>
      <c r="S47" s="104">
        <f>S46+S42</f>
        <v>355688.27</v>
      </c>
      <c r="T47" s="106">
        <f t="shared" si="2"/>
        <v>50.32446271169654</v>
      </c>
      <c r="U47" s="107">
        <f t="shared" si="3"/>
        <v>220.87187500000002</v>
      </c>
      <c r="V47" s="1"/>
    </row>
    <row r="48" spans="1:22" ht="24.75" customHeight="1" thickBot="1">
      <c r="A48" s="31"/>
      <c r="B48" s="31"/>
      <c r="C48" s="30" t="s">
        <v>202</v>
      </c>
      <c r="D48" s="155">
        <f t="shared" si="5"/>
        <v>636</v>
      </c>
      <c r="E48" s="97">
        <f aca="true" t="shared" si="16" ref="E48:L48">E38+E47</f>
        <v>2</v>
      </c>
      <c r="F48" s="97">
        <f t="shared" si="16"/>
        <v>1</v>
      </c>
      <c r="G48" s="97">
        <f t="shared" si="16"/>
        <v>54</v>
      </c>
      <c r="H48" s="97">
        <f t="shared" si="16"/>
        <v>30</v>
      </c>
      <c r="I48" s="97">
        <f t="shared" si="16"/>
        <v>277</v>
      </c>
      <c r="J48" s="97">
        <f t="shared" si="16"/>
        <v>206</v>
      </c>
      <c r="K48" s="97">
        <f t="shared" si="16"/>
        <v>14</v>
      </c>
      <c r="L48" s="97">
        <f t="shared" si="16"/>
        <v>52</v>
      </c>
      <c r="M48" s="97">
        <f>SUM(E48:I48)</f>
        <v>364</v>
      </c>
      <c r="N48" s="97">
        <f>N38+N47</f>
        <v>280</v>
      </c>
      <c r="O48" s="98">
        <f t="shared" si="7"/>
        <v>40697.2</v>
      </c>
      <c r="P48" s="98">
        <f>P38+P47</f>
        <v>10379.099999999999</v>
      </c>
      <c r="Q48" s="113">
        <f>Q38+Q47</f>
        <v>0</v>
      </c>
      <c r="R48" s="98">
        <f>R38+R47</f>
        <v>30318.1</v>
      </c>
      <c r="S48" s="99">
        <f>S38+S47</f>
        <v>2907151.97</v>
      </c>
      <c r="T48" s="114">
        <f t="shared" si="2"/>
        <v>71.43370969010154</v>
      </c>
      <c r="U48" s="115">
        <f t="shared" si="3"/>
        <v>145.34714285714284</v>
      </c>
      <c r="V48" s="1"/>
    </row>
    <row r="49" spans="1:22" ht="17.25" customHeight="1">
      <c r="A49" s="72"/>
      <c r="B49" s="72"/>
      <c r="C49" s="8" t="s">
        <v>40</v>
      </c>
      <c r="D49" s="116">
        <f t="shared" si="5"/>
        <v>34</v>
      </c>
      <c r="E49" s="5">
        <v>0</v>
      </c>
      <c r="F49" s="5">
        <v>0</v>
      </c>
      <c r="G49" s="5">
        <v>0</v>
      </c>
      <c r="H49" s="5">
        <v>0</v>
      </c>
      <c r="I49" s="5">
        <v>12</v>
      </c>
      <c r="J49" s="5">
        <v>21</v>
      </c>
      <c r="K49" s="5">
        <v>0</v>
      </c>
      <c r="L49" s="5">
        <v>1</v>
      </c>
      <c r="M49" s="5">
        <f>SUM(E49:I49)</f>
        <v>12</v>
      </c>
      <c r="N49" s="5">
        <v>12</v>
      </c>
      <c r="O49" s="4">
        <f t="shared" si="7"/>
        <v>796.8</v>
      </c>
      <c r="P49" s="4">
        <v>0</v>
      </c>
      <c r="Q49" s="20">
        <v>0</v>
      </c>
      <c r="R49" s="4">
        <v>796.8</v>
      </c>
      <c r="S49" s="21">
        <v>29137.57</v>
      </c>
      <c r="T49" s="3">
        <f t="shared" si="2"/>
        <v>36.56823544176707</v>
      </c>
      <c r="U49" s="61">
        <f t="shared" si="3"/>
        <v>66.39999999999999</v>
      </c>
      <c r="V49" s="1"/>
    </row>
    <row r="50" spans="1:22" ht="17.25" customHeight="1">
      <c r="A50" s="147"/>
      <c r="B50" s="236" t="s">
        <v>199</v>
      </c>
      <c r="C50" s="73" t="s">
        <v>229</v>
      </c>
      <c r="D50" s="156">
        <f t="shared" si="5"/>
        <v>451</v>
      </c>
      <c r="E50" s="108">
        <f>SUM(E228:E229)</f>
        <v>0</v>
      </c>
      <c r="F50" s="108">
        <f aca="true" t="shared" si="17" ref="F50:M50">SUM(F228:F229)</f>
        <v>0</v>
      </c>
      <c r="G50" s="108">
        <f t="shared" si="17"/>
        <v>2</v>
      </c>
      <c r="H50" s="108">
        <f t="shared" si="17"/>
        <v>0</v>
      </c>
      <c r="I50" s="108">
        <f t="shared" si="17"/>
        <v>222</v>
      </c>
      <c r="J50" s="108">
        <f t="shared" si="17"/>
        <v>219</v>
      </c>
      <c r="K50" s="108">
        <f t="shared" si="17"/>
        <v>0</v>
      </c>
      <c r="L50" s="108">
        <f t="shared" si="17"/>
        <v>8</v>
      </c>
      <c r="M50" s="108">
        <f t="shared" si="17"/>
        <v>224</v>
      </c>
      <c r="N50" s="108">
        <f>N228+N229</f>
        <v>222</v>
      </c>
      <c r="O50" s="4">
        <f t="shared" si="7"/>
        <v>12828.900000000001</v>
      </c>
      <c r="P50" s="4">
        <f>SUM(P228:P229)</f>
        <v>0</v>
      </c>
      <c r="Q50" s="109">
        <f>SUM(Q228:Q229)</f>
        <v>0</v>
      </c>
      <c r="R50" s="109">
        <f>SUM(R228:R229)</f>
        <v>12828.900000000001</v>
      </c>
      <c r="S50" s="110">
        <f>SUM(S228:S229)</f>
        <v>836951.94</v>
      </c>
      <c r="T50" s="3">
        <f t="shared" si="2"/>
        <v>65.23957159226433</v>
      </c>
      <c r="U50" s="61">
        <f t="shared" si="3"/>
        <v>57.78783783783784</v>
      </c>
      <c r="V50" s="1"/>
    </row>
    <row r="51" spans="1:22" ht="17.25" customHeight="1">
      <c r="A51" s="6"/>
      <c r="B51" s="266"/>
      <c r="C51" s="43" t="s">
        <v>42</v>
      </c>
      <c r="D51" s="144">
        <f t="shared" si="5"/>
        <v>57</v>
      </c>
      <c r="E51" s="14">
        <f>E230+E231+E232</f>
        <v>0</v>
      </c>
      <c r="F51" s="14">
        <f aca="true" t="shared" si="18" ref="F51:S51">F230+F231+F232</f>
        <v>0</v>
      </c>
      <c r="G51" s="14">
        <f t="shared" si="18"/>
        <v>0</v>
      </c>
      <c r="H51" s="14">
        <f t="shared" si="18"/>
        <v>0</v>
      </c>
      <c r="I51" s="14">
        <f t="shared" si="18"/>
        <v>21</v>
      </c>
      <c r="J51" s="14">
        <f t="shared" si="18"/>
        <v>36</v>
      </c>
      <c r="K51" s="14">
        <f t="shared" si="18"/>
        <v>0</v>
      </c>
      <c r="L51" s="14">
        <f t="shared" si="18"/>
        <v>0</v>
      </c>
      <c r="M51" s="14">
        <f>SUM(E51:I51)</f>
        <v>21</v>
      </c>
      <c r="N51" s="14">
        <f>N230+N231+N232</f>
        <v>21</v>
      </c>
      <c r="O51" s="24">
        <f t="shared" si="7"/>
        <v>2395.6</v>
      </c>
      <c r="P51" s="24">
        <f t="shared" si="18"/>
        <v>0</v>
      </c>
      <c r="Q51" s="22">
        <f t="shared" si="18"/>
        <v>0</v>
      </c>
      <c r="R51" s="22">
        <f t="shared" si="18"/>
        <v>2395.6</v>
      </c>
      <c r="S51" s="111">
        <f t="shared" si="18"/>
        <v>148662.83000000002</v>
      </c>
      <c r="T51" s="62">
        <f t="shared" si="2"/>
        <v>62.05661629654367</v>
      </c>
      <c r="U51" s="66">
        <f t="shared" si="3"/>
        <v>114.07619047619048</v>
      </c>
      <c r="V51" s="1"/>
    </row>
    <row r="52" spans="1:22" ht="17.25" customHeight="1">
      <c r="A52" s="69"/>
      <c r="B52" s="157"/>
      <c r="C52" s="63" t="s">
        <v>183</v>
      </c>
      <c r="D52" s="145">
        <f t="shared" si="5"/>
        <v>542</v>
      </c>
      <c r="E52" s="102">
        <f aca="true" t="shared" si="19" ref="E52:S52">SUM(E49:E51)</f>
        <v>0</v>
      </c>
      <c r="F52" s="102">
        <f t="shared" si="19"/>
        <v>0</v>
      </c>
      <c r="G52" s="102">
        <f t="shared" si="19"/>
        <v>2</v>
      </c>
      <c r="H52" s="102">
        <f t="shared" si="19"/>
        <v>0</v>
      </c>
      <c r="I52" s="102">
        <f t="shared" si="19"/>
        <v>255</v>
      </c>
      <c r="J52" s="102">
        <f t="shared" si="19"/>
        <v>276</v>
      </c>
      <c r="K52" s="102">
        <f t="shared" si="19"/>
        <v>0</v>
      </c>
      <c r="L52" s="102">
        <f t="shared" si="19"/>
        <v>9</v>
      </c>
      <c r="M52" s="102">
        <f>SUM(M49:M51)</f>
        <v>257</v>
      </c>
      <c r="N52" s="102">
        <f t="shared" si="19"/>
        <v>255</v>
      </c>
      <c r="O52" s="104">
        <f t="shared" si="7"/>
        <v>16021.300000000001</v>
      </c>
      <c r="P52" s="104">
        <f>SUM(P49:P51)</f>
        <v>0</v>
      </c>
      <c r="Q52" s="103">
        <f t="shared" si="19"/>
        <v>0</v>
      </c>
      <c r="R52" s="104">
        <f>SUM(R49:R51)</f>
        <v>16021.300000000001</v>
      </c>
      <c r="S52" s="105">
        <f t="shared" si="19"/>
        <v>1014752.3399999999</v>
      </c>
      <c r="T52" s="106">
        <f t="shared" si="2"/>
        <v>63.33770293297047</v>
      </c>
      <c r="U52" s="107">
        <f t="shared" si="3"/>
        <v>62.8286274509804</v>
      </c>
      <c r="V52" s="1"/>
    </row>
    <row r="53" spans="1:22" ht="17.25" customHeight="1">
      <c r="A53" s="6" t="s">
        <v>198</v>
      </c>
      <c r="B53" s="6"/>
      <c r="C53" s="8" t="s">
        <v>44</v>
      </c>
      <c r="D53" s="116">
        <f t="shared" si="5"/>
        <v>42</v>
      </c>
      <c r="E53" s="5">
        <v>0</v>
      </c>
      <c r="F53" s="5">
        <v>0</v>
      </c>
      <c r="G53" s="5">
        <v>0</v>
      </c>
      <c r="H53" s="5">
        <v>0</v>
      </c>
      <c r="I53" s="5">
        <v>24</v>
      </c>
      <c r="J53" s="5">
        <v>18</v>
      </c>
      <c r="K53" s="5">
        <v>0</v>
      </c>
      <c r="L53" s="5">
        <v>0</v>
      </c>
      <c r="M53" s="5">
        <f>SUM(E53:I53)</f>
        <v>24</v>
      </c>
      <c r="N53" s="5">
        <v>24</v>
      </c>
      <c r="O53" s="4">
        <f t="shared" si="7"/>
        <v>3050</v>
      </c>
      <c r="P53" s="4">
        <v>0</v>
      </c>
      <c r="Q53" s="20">
        <v>0</v>
      </c>
      <c r="R53" s="4">
        <v>3050</v>
      </c>
      <c r="S53" s="21">
        <v>177098.8</v>
      </c>
      <c r="T53" s="3">
        <f t="shared" si="2"/>
        <v>58.06518032786885</v>
      </c>
      <c r="U53" s="61">
        <f t="shared" si="3"/>
        <v>127.08333333333333</v>
      </c>
      <c r="V53" s="1"/>
    </row>
    <row r="54" spans="1:22" ht="17.25" customHeight="1">
      <c r="A54" s="28"/>
      <c r="B54" s="6"/>
      <c r="C54" s="8" t="s">
        <v>45</v>
      </c>
      <c r="D54" s="116">
        <f t="shared" si="5"/>
        <v>619</v>
      </c>
      <c r="E54" s="5">
        <f>SUM(E233:E237)</f>
        <v>0</v>
      </c>
      <c r="F54" s="5">
        <f aca="true" t="shared" si="20" ref="F54:N54">SUM(F233:F237)</f>
        <v>0</v>
      </c>
      <c r="G54" s="5">
        <f t="shared" si="20"/>
        <v>0</v>
      </c>
      <c r="H54" s="5">
        <f t="shared" si="20"/>
        <v>0</v>
      </c>
      <c r="I54" s="5">
        <f t="shared" si="20"/>
        <v>242</v>
      </c>
      <c r="J54" s="5">
        <f t="shared" si="20"/>
        <v>266</v>
      </c>
      <c r="K54" s="5">
        <f t="shared" si="20"/>
        <v>73</v>
      </c>
      <c r="L54" s="5">
        <f t="shared" si="20"/>
        <v>38</v>
      </c>
      <c r="M54" s="5">
        <f t="shared" si="20"/>
        <v>242</v>
      </c>
      <c r="N54" s="5">
        <f t="shared" si="20"/>
        <v>243</v>
      </c>
      <c r="O54" s="4">
        <f t="shared" si="7"/>
        <v>22420.7</v>
      </c>
      <c r="P54" s="4">
        <f>SUM(P233:P237)</f>
        <v>0</v>
      </c>
      <c r="Q54" s="20">
        <f>SUM(Q233:Q237)</f>
        <v>0</v>
      </c>
      <c r="R54" s="20">
        <f>SUM(R233:R237)</f>
        <v>22420.7</v>
      </c>
      <c r="S54" s="112">
        <f>SUM(S233:S237)</f>
        <v>982958.9900000001</v>
      </c>
      <c r="T54" s="3">
        <f t="shared" si="2"/>
        <v>43.8415834474392</v>
      </c>
      <c r="U54" s="61">
        <f t="shared" si="3"/>
        <v>92.26625514403293</v>
      </c>
      <c r="V54" s="1"/>
    </row>
    <row r="55" spans="1:22" ht="17.25" customHeight="1">
      <c r="A55" s="28"/>
      <c r="B55" s="69" t="s">
        <v>46</v>
      </c>
      <c r="C55" s="8" t="s">
        <v>47</v>
      </c>
      <c r="D55" s="116">
        <f t="shared" si="5"/>
        <v>24</v>
      </c>
      <c r="E55" s="5">
        <v>0</v>
      </c>
      <c r="F55" s="5">
        <v>0</v>
      </c>
      <c r="G55" s="5">
        <v>0</v>
      </c>
      <c r="H55" s="5">
        <v>0</v>
      </c>
      <c r="I55" s="5">
        <v>17</v>
      </c>
      <c r="J55" s="5">
        <v>7</v>
      </c>
      <c r="K55" s="5">
        <v>0</v>
      </c>
      <c r="L55" s="5">
        <v>0</v>
      </c>
      <c r="M55" s="5">
        <f>SUM(E55:I55)</f>
        <v>17</v>
      </c>
      <c r="N55" s="5">
        <v>16</v>
      </c>
      <c r="O55" s="4">
        <f t="shared" si="7"/>
        <v>1907</v>
      </c>
      <c r="P55" s="4">
        <v>0</v>
      </c>
      <c r="Q55" s="20">
        <v>0</v>
      </c>
      <c r="R55" s="4">
        <v>1907</v>
      </c>
      <c r="S55" s="21">
        <v>87150</v>
      </c>
      <c r="T55" s="3">
        <f t="shared" si="2"/>
        <v>45.7000524383849</v>
      </c>
      <c r="U55" s="61">
        <f t="shared" si="3"/>
        <v>119.1875</v>
      </c>
      <c r="V55" s="1"/>
    </row>
    <row r="56" spans="1:22" ht="17.25" customHeight="1">
      <c r="A56" s="6"/>
      <c r="B56" s="6"/>
      <c r="C56" s="8" t="s">
        <v>48</v>
      </c>
      <c r="D56" s="116">
        <f t="shared" si="5"/>
        <v>57</v>
      </c>
      <c r="E56" s="5">
        <v>0</v>
      </c>
      <c r="F56" s="5">
        <v>0</v>
      </c>
      <c r="G56" s="5">
        <v>2</v>
      </c>
      <c r="H56" s="5">
        <v>0</v>
      </c>
      <c r="I56" s="5">
        <v>38</v>
      </c>
      <c r="J56" s="5">
        <v>17</v>
      </c>
      <c r="K56" s="5">
        <v>0</v>
      </c>
      <c r="L56" s="5">
        <v>0</v>
      </c>
      <c r="M56" s="5">
        <f>SUM(E56:I56)</f>
        <v>40</v>
      </c>
      <c r="N56" s="5">
        <v>40</v>
      </c>
      <c r="O56" s="4">
        <f t="shared" si="7"/>
        <v>6081</v>
      </c>
      <c r="P56" s="4">
        <v>377</v>
      </c>
      <c r="Q56" s="20">
        <v>0</v>
      </c>
      <c r="R56" s="4">
        <v>5704</v>
      </c>
      <c r="S56" s="21">
        <v>265827.2</v>
      </c>
      <c r="T56" s="3">
        <f t="shared" si="2"/>
        <v>43.7143890807433</v>
      </c>
      <c r="U56" s="61">
        <f t="shared" si="3"/>
        <v>152.025</v>
      </c>
      <c r="V56" s="1"/>
    </row>
    <row r="57" spans="1:22" ht="17.25" customHeight="1">
      <c r="A57" s="6"/>
      <c r="B57" s="32"/>
      <c r="C57" s="71" t="s">
        <v>183</v>
      </c>
      <c r="D57" s="149">
        <f t="shared" si="5"/>
        <v>742</v>
      </c>
      <c r="E57" s="150">
        <f aca="true" t="shared" si="21" ref="E57:S57">E53+E54+E55+E56</f>
        <v>0</v>
      </c>
      <c r="F57" s="150">
        <f t="shared" si="21"/>
        <v>0</v>
      </c>
      <c r="G57" s="150">
        <f t="shared" si="21"/>
        <v>2</v>
      </c>
      <c r="H57" s="150">
        <f t="shared" si="21"/>
        <v>0</v>
      </c>
      <c r="I57" s="150">
        <f t="shared" si="21"/>
        <v>321</v>
      </c>
      <c r="J57" s="150">
        <f t="shared" si="21"/>
        <v>308</v>
      </c>
      <c r="K57" s="150">
        <f t="shared" si="21"/>
        <v>73</v>
      </c>
      <c r="L57" s="150">
        <f t="shared" si="21"/>
        <v>38</v>
      </c>
      <c r="M57" s="150">
        <f>SUM(M53:M56)</f>
        <v>323</v>
      </c>
      <c r="N57" s="150">
        <f t="shared" si="21"/>
        <v>323</v>
      </c>
      <c r="O57" s="151">
        <f t="shared" si="7"/>
        <v>33458.7</v>
      </c>
      <c r="P57" s="151">
        <f>SUM(P53:P56)</f>
        <v>377</v>
      </c>
      <c r="Q57" s="152">
        <f t="shared" si="21"/>
        <v>0</v>
      </c>
      <c r="R57" s="151">
        <f>SUM(R53:R56)</f>
        <v>33081.7</v>
      </c>
      <c r="S57" s="158">
        <f t="shared" si="21"/>
        <v>1513034.99</v>
      </c>
      <c r="T57" s="153">
        <f t="shared" si="2"/>
        <v>45.22097361822187</v>
      </c>
      <c r="U57" s="146">
        <f t="shared" si="3"/>
        <v>103.58730650154799</v>
      </c>
      <c r="V57" s="1"/>
    </row>
    <row r="58" spans="1:22" ht="24.75" customHeight="1" thickBot="1">
      <c r="A58" s="31"/>
      <c r="B58" s="31"/>
      <c r="C58" s="30" t="s">
        <v>202</v>
      </c>
      <c r="D58" s="155">
        <f t="shared" si="5"/>
        <v>1284</v>
      </c>
      <c r="E58" s="97">
        <f aca="true" t="shared" si="22" ref="E58:S58">E52+E57</f>
        <v>0</v>
      </c>
      <c r="F58" s="97">
        <f t="shared" si="22"/>
        <v>0</v>
      </c>
      <c r="G58" s="97">
        <f t="shared" si="22"/>
        <v>4</v>
      </c>
      <c r="H58" s="97">
        <f t="shared" si="22"/>
        <v>0</v>
      </c>
      <c r="I58" s="97">
        <f t="shared" si="22"/>
        <v>576</v>
      </c>
      <c r="J58" s="97">
        <f t="shared" si="22"/>
        <v>584</v>
      </c>
      <c r="K58" s="97">
        <f t="shared" si="22"/>
        <v>73</v>
      </c>
      <c r="L58" s="97">
        <f t="shared" si="22"/>
        <v>47</v>
      </c>
      <c r="M58" s="97">
        <f>M57+M52</f>
        <v>580</v>
      </c>
      <c r="N58" s="97">
        <f t="shared" si="22"/>
        <v>578</v>
      </c>
      <c r="O58" s="98">
        <f t="shared" si="7"/>
        <v>49480</v>
      </c>
      <c r="P58" s="98">
        <f t="shared" si="22"/>
        <v>377</v>
      </c>
      <c r="Q58" s="113">
        <f t="shared" si="22"/>
        <v>0</v>
      </c>
      <c r="R58" s="98">
        <f t="shared" si="22"/>
        <v>49103</v>
      </c>
      <c r="S58" s="99">
        <f t="shared" si="22"/>
        <v>2527787.33</v>
      </c>
      <c r="T58" s="114">
        <f t="shared" si="2"/>
        <v>51.08705194017785</v>
      </c>
      <c r="U58" s="115">
        <f t="shared" si="3"/>
        <v>85.60553633217994</v>
      </c>
      <c r="V58" s="1"/>
    </row>
    <row r="59" spans="1:22" ht="17.25" customHeight="1">
      <c r="A59" s="6"/>
      <c r="B59" s="6"/>
      <c r="C59" s="8" t="s">
        <v>73</v>
      </c>
      <c r="D59" s="116">
        <f aca="true" t="shared" si="23" ref="D59:D82">SUM(E59:L59)</f>
        <v>86</v>
      </c>
      <c r="E59" s="5">
        <v>0</v>
      </c>
      <c r="F59" s="5">
        <v>0</v>
      </c>
      <c r="G59" s="5">
        <v>0</v>
      </c>
      <c r="H59" s="5">
        <v>0</v>
      </c>
      <c r="I59" s="5">
        <v>19</v>
      </c>
      <c r="J59" s="5">
        <v>67</v>
      </c>
      <c r="K59" s="5">
        <v>0</v>
      </c>
      <c r="L59" s="5">
        <v>0</v>
      </c>
      <c r="M59" s="5">
        <f aca="true" t="shared" si="24" ref="M59:M77">SUM(E59:I59)</f>
        <v>19</v>
      </c>
      <c r="N59" s="5">
        <v>19</v>
      </c>
      <c r="O59" s="4">
        <f t="shared" si="7"/>
        <v>1023.6</v>
      </c>
      <c r="P59" s="4">
        <v>0</v>
      </c>
      <c r="Q59" s="20">
        <v>0</v>
      </c>
      <c r="R59" s="4">
        <v>1023.6</v>
      </c>
      <c r="S59" s="21">
        <v>67150.47</v>
      </c>
      <c r="T59" s="3">
        <f aca="true" t="shared" si="25" ref="T59:T82">IF(O59=0,"-",S59/O59)</f>
        <v>65.60225674091441</v>
      </c>
      <c r="U59" s="61">
        <f aca="true" t="shared" si="26" ref="U59:U82">IF(O59=0,"-",O59/N59)</f>
        <v>53.873684210526314</v>
      </c>
      <c r="V59" s="1"/>
    </row>
    <row r="60" spans="1:22" ht="17.25" customHeight="1">
      <c r="A60" s="6"/>
      <c r="B60" s="74"/>
      <c r="C60" s="8" t="s">
        <v>74</v>
      </c>
      <c r="D60" s="116">
        <f t="shared" si="23"/>
        <v>47</v>
      </c>
      <c r="E60" s="5">
        <v>0</v>
      </c>
      <c r="F60" s="5">
        <v>0</v>
      </c>
      <c r="G60" s="5">
        <v>0</v>
      </c>
      <c r="H60" s="5">
        <v>0</v>
      </c>
      <c r="I60" s="5">
        <v>18</v>
      </c>
      <c r="J60" s="5">
        <v>29</v>
      </c>
      <c r="K60" s="5">
        <v>0</v>
      </c>
      <c r="L60" s="5">
        <v>0</v>
      </c>
      <c r="M60" s="5">
        <f t="shared" si="24"/>
        <v>18</v>
      </c>
      <c r="N60" s="5">
        <v>18</v>
      </c>
      <c r="O60" s="4">
        <f t="shared" si="7"/>
        <v>942.5</v>
      </c>
      <c r="P60" s="4">
        <v>0</v>
      </c>
      <c r="Q60" s="20">
        <v>0</v>
      </c>
      <c r="R60" s="4">
        <v>942.5</v>
      </c>
      <c r="S60" s="21">
        <v>61226.82</v>
      </c>
      <c r="T60" s="3">
        <f t="shared" si="25"/>
        <v>64.96214323607427</v>
      </c>
      <c r="U60" s="61">
        <f t="shared" si="26"/>
        <v>52.361111111111114</v>
      </c>
      <c r="V60" s="1"/>
    </row>
    <row r="61" spans="1:22" ht="17.25" customHeight="1">
      <c r="A61" s="64"/>
      <c r="B61" s="159" t="s">
        <v>254</v>
      </c>
      <c r="C61" s="75" t="s">
        <v>160</v>
      </c>
      <c r="D61" s="160">
        <f>SUM(E61:L61)</f>
        <v>9</v>
      </c>
      <c r="E61" s="5">
        <v>0</v>
      </c>
      <c r="F61" s="5">
        <v>0</v>
      </c>
      <c r="G61" s="5">
        <v>0</v>
      </c>
      <c r="H61" s="5">
        <v>0</v>
      </c>
      <c r="I61" s="5">
        <v>2</v>
      </c>
      <c r="J61" s="5">
        <v>7</v>
      </c>
      <c r="K61" s="5">
        <v>0</v>
      </c>
      <c r="L61" s="5">
        <v>0</v>
      </c>
      <c r="M61" s="118">
        <f t="shared" si="24"/>
        <v>2</v>
      </c>
      <c r="N61" s="5">
        <v>2</v>
      </c>
      <c r="O61" s="20">
        <f>IF(AND(P61=0,Q61=0,R61=0),0,SUM(P61:R61))</f>
        <v>244.8</v>
      </c>
      <c r="P61" s="4">
        <v>0</v>
      </c>
      <c r="Q61" s="20">
        <v>0</v>
      </c>
      <c r="R61" s="4">
        <v>244.8</v>
      </c>
      <c r="S61" s="21">
        <v>15383.36</v>
      </c>
      <c r="T61" s="3">
        <f>IF(O61=0,"-",S61/O61)</f>
        <v>62.840522875816994</v>
      </c>
      <c r="U61" s="61">
        <f>IF(O61=0,"-",O61/N61)</f>
        <v>122.4</v>
      </c>
      <c r="V61" s="1"/>
    </row>
    <row r="62" spans="1:22" ht="17.25" customHeight="1">
      <c r="A62" s="6"/>
      <c r="B62" s="6"/>
      <c r="C62" s="161" t="s">
        <v>75</v>
      </c>
      <c r="D62" s="116">
        <f t="shared" si="23"/>
        <v>34</v>
      </c>
      <c r="E62" s="5">
        <v>0</v>
      </c>
      <c r="F62" s="5">
        <v>0</v>
      </c>
      <c r="G62" s="5">
        <v>0</v>
      </c>
      <c r="H62" s="5">
        <v>0</v>
      </c>
      <c r="I62" s="5">
        <v>19</v>
      </c>
      <c r="J62" s="5">
        <v>15</v>
      </c>
      <c r="K62" s="5">
        <v>0</v>
      </c>
      <c r="L62" s="5">
        <v>0</v>
      </c>
      <c r="M62" s="5">
        <f t="shared" si="24"/>
        <v>19</v>
      </c>
      <c r="N62" s="5">
        <v>19</v>
      </c>
      <c r="O62" s="4">
        <f t="shared" si="7"/>
        <v>901.4</v>
      </c>
      <c r="P62" s="4">
        <v>0</v>
      </c>
      <c r="Q62" s="20">
        <v>0</v>
      </c>
      <c r="R62" s="4">
        <v>901.4</v>
      </c>
      <c r="S62" s="21">
        <v>49104.06</v>
      </c>
      <c r="T62" s="3">
        <f t="shared" si="25"/>
        <v>54.47532726869314</v>
      </c>
      <c r="U62" s="61">
        <f t="shared" si="26"/>
        <v>47.44210526315789</v>
      </c>
      <c r="V62" s="1"/>
    </row>
    <row r="63" spans="1:22" ht="17.25" customHeight="1">
      <c r="A63" s="6"/>
      <c r="B63" s="6"/>
      <c r="C63" s="8" t="s">
        <v>76</v>
      </c>
      <c r="D63" s="116">
        <f t="shared" si="23"/>
        <v>12</v>
      </c>
      <c r="E63" s="5">
        <f aca="true" t="shared" si="27" ref="E63:N63">SUM(E238:E239)</f>
        <v>0</v>
      </c>
      <c r="F63" s="5">
        <f t="shared" si="27"/>
        <v>0</v>
      </c>
      <c r="G63" s="5">
        <f t="shared" si="27"/>
        <v>0</v>
      </c>
      <c r="H63" s="5">
        <f t="shared" si="27"/>
        <v>0</v>
      </c>
      <c r="I63" s="5">
        <f t="shared" si="27"/>
        <v>5</v>
      </c>
      <c r="J63" s="5">
        <f t="shared" si="27"/>
        <v>7</v>
      </c>
      <c r="K63" s="5">
        <f t="shared" si="27"/>
        <v>0</v>
      </c>
      <c r="L63" s="5">
        <f t="shared" si="27"/>
        <v>0</v>
      </c>
      <c r="M63" s="5">
        <f t="shared" si="27"/>
        <v>5</v>
      </c>
      <c r="N63" s="5">
        <f t="shared" si="27"/>
        <v>5</v>
      </c>
      <c r="O63" s="4">
        <f t="shared" si="7"/>
        <v>857.8</v>
      </c>
      <c r="P63" s="4">
        <f>SUM(P238:P239)</f>
        <v>0</v>
      </c>
      <c r="Q63" s="20">
        <f>SUM(Q238:Q239)</f>
        <v>0</v>
      </c>
      <c r="R63" s="20">
        <f>SUM(R238:R239)</f>
        <v>857.8</v>
      </c>
      <c r="S63" s="3">
        <f>SUM(S238:S239)</f>
        <v>30289.670000000002</v>
      </c>
      <c r="T63" s="3">
        <f t="shared" si="25"/>
        <v>35.310876661226395</v>
      </c>
      <c r="U63" s="61">
        <f t="shared" si="26"/>
        <v>171.56</v>
      </c>
      <c r="V63" s="1"/>
    </row>
    <row r="64" spans="1:22" ht="17.25" customHeight="1">
      <c r="A64" s="6"/>
      <c r="B64" s="69" t="s">
        <v>77</v>
      </c>
      <c r="C64" s="7" t="s">
        <v>207</v>
      </c>
      <c r="D64" s="116">
        <f t="shared" si="23"/>
        <v>8</v>
      </c>
      <c r="E64" s="5">
        <v>0</v>
      </c>
      <c r="F64" s="5">
        <v>0</v>
      </c>
      <c r="G64" s="5">
        <v>0</v>
      </c>
      <c r="H64" s="5">
        <v>0</v>
      </c>
      <c r="I64" s="5">
        <v>6</v>
      </c>
      <c r="J64" s="5">
        <v>2</v>
      </c>
      <c r="K64" s="5">
        <v>0</v>
      </c>
      <c r="L64" s="5">
        <v>0</v>
      </c>
      <c r="M64" s="5">
        <f t="shared" si="24"/>
        <v>6</v>
      </c>
      <c r="N64" s="5">
        <v>6</v>
      </c>
      <c r="O64" s="4">
        <f t="shared" si="7"/>
        <v>360.7</v>
      </c>
      <c r="P64" s="4">
        <v>0</v>
      </c>
      <c r="Q64" s="20">
        <v>0</v>
      </c>
      <c r="R64" s="4">
        <v>360.7</v>
      </c>
      <c r="S64" s="21">
        <v>10642.94</v>
      </c>
      <c r="T64" s="3">
        <f t="shared" si="25"/>
        <v>29.506348766287775</v>
      </c>
      <c r="U64" s="61">
        <f t="shared" si="26"/>
        <v>60.11666666666667</v>
      </c>
      <c r="V64" s="1"/>
    </row>
    <row r="65" spans="1:22" ht="17.25" customHeight="1">
      <c r="A65" s="6"/>
      <c r="B65" s="69"/>
      <c r="C65" s="43" t="s">
        <v>206</v>
      </c>
      <c r="D65" s="144">
        <f>SUM(E65:L65)</f>
        <v>1</v>
      </c>
      <c r="E65" s="14">
        <v>0</v>
      </c>
      <c r="F65" s="14">
        <v>0</v>
      </c>
      <c r="G65" s="14">
        <v>0</v>
      </c>
      <c r="H65" s="14">
        <v>0</v>
      </c>
      <c r="I65" s="14">
        <v>1</v>
      </c>
      <c r="J65" s="14">
        <v>0</v>
      </c>
      <c r="K65" s="14">
        <v>0</v>
      </c>
      <c r="L65" s="14">
        <v>0</v>
      </c>
      <c r="M65" s="14">
        <f t="shared" si="24"/>
        <v>1</v>
      </c>
      <c r="N65" s="14">
        <v>1</v>
      </c>
      <c r="O65" s="24">
        <f>IF(AND(P65=0,Q65=0,R65=0),0,SUM(P65:R65))</f>
        <v>221</v>
      </c>
      <c r="P65" s="24">
        <v>0</v>
      </c>
      <c r="Q65" s="22">
        <v>0</v>
      </c>
      <c r="R65" s="24">
        <v>221</v>
      </c>
      <c r="S65" s="23">
        <v>13702</v>
      </c>
      <c r="T65" s="62">
        <f>IF(O65=0,"-",S65/O65)</f>
        <v>62</v>
      </c>
      <c r="U65" s="66">
        <f>IF(O65=0,"-",O65/N65)</f>
        <v>221</v>
      </c>
      <c r="V65" s="1"/>
    </row>
    <row r="66" spans="1:22" ht="17.25" customHeight="1">
      <c r="A66" s="6"/>
      <c r="B66" s="6"/>
      <c r="C66" s="39" t="s">
        <v>255</v>
      </c>
      <c r="D66" s="162">
        <f t="shared" si="23"/>
        <v>181</v>
      </c>
      <c r="E66" s="163">
        <f aca="true" t="shared" si="28" ref="E66:N66">E62+E239+E61+E60+E59</f>
        <v>0</v>
      </c>
      <c r="F66" s="163">
        <f t="shared" si="28"/>
        <v>0</v>
      </c>
      <c r="G66" s="163">
        <f t="shared" si="28"/>
        <v>0</v>
      </c>
      <c r="H66" s="163">
        <f t="shared" si="28"/>
        <v>0</v>
      </c>
      <c r="I66" s="163">
        <f t="shared" si="28"/>
        <v>61</v>
      </c>
      <c r="J66" s="163">
        <f t="shared" si="28"/>
        <v>120</v>
      </c>
      <c r="K66" s="163">
        <f t="shared" si="28"/>
        <v>0</v>
      </c>
      <c r="L66" s="163">
        <f t="shared" si="28"/>
        <v>0</v>
      </c>
      <c r="M66" s="163">
        <f t="shared" si="28"/>
        <v>61</v>
      </c>
      <c r="N66" s="163">
        <f t="shared" si="28"/>
        <v>61</v>
      </c>
      <c r="O66" s="164">
        <f t="shared" si="7"/>
        <v>3408.1</v>
      </c>
      <c r="P66" s="163">
        <f>P62+P239+P61+P60+P59</f>
        <v>0</v>
      </c>
      <c r="Q66" s="163">
        <f>Q62+Q239+Q61+Q60+Q59</f>
        <v>0</v>
      </c>
      <c r="R66" s="165">
        <f>R62+R239+R61+R60+R59</f>
        <v>3408.1</v>
      </c>
      <c r="S66" s="166">
        <f>S62+S239+S61+S60+S59</f>
        <v>204782.23</v>
      </c>
      <c r="T66" s="166">
        <f t="shared" si="25"/>
        <v>60.08691939790499</v>
      </c>
      <c r="U66" s="167">
        <f t="shared" si="26"/>
        <v>55.87049180327869</v>
      </c>
      <c r="V66" s="1"/>
    </row>
    <row r="67" spans="1:22" ht="17.25" customHeight="1">
      <c r="A67" s="6"/>
      <c r="B67" s="32"/>
      <c r="C67" s="42" t="s">
        <v>78</v>
      </c>
      <c r="D67" s="145">
        <f t="shared" si="23"/>
        <v>16</v>
      </c>
      <c r="E67" s="102">
        <f aca="true" t="shared" si="29" ref="E67:L67">E64+E65+E238</f>
        <v>0</v>
      </c>
      <c r="F67" s="102">
        <f t="shared" si="29"/>
        <v>0</v>
      </c>
      <c r="G67" s="102">
        <f t="shared" si="29"/>
        <v>0</v>
      </c>
      <c r="H67" s="102">
        <f t="shared" si="29"/>
        <v>0</v>
      </c>
      <c r="I67" s="102">
        <f t="shared" si="29"/>
        <v>9</v>
      </c>
      <c r="J67" s="102">
        <f t="shared" si="29"/>
        <v>7</v>
      </c>
      <c r="K67" s="102">
        <f t="shared" si="29"/>
        <v>0</v>
      </c>
      <c r="L67" s="102">
        <f t="shared" si="29"/>
        <v>0</v>
      </c>
      <c r="M67" s="102">
        <f t="shared" si="24"/>
        <v>9</v>
      </c>
      <c r="N67" s="102">
        <f>N64+N65+N238</f>
        <v>9</v>
      </c>
      <c r="O67" s="104">
        <f t="shared" si="7"/>
        <v>1143.7</v>
      </c>
      <c r="P67" s="104">
        <f>P64+P65+P238</f>
        <v>0</v>
      </c>
      <c r="Q67" s="103">
        <f>Q64+Q65+Q238</f>
        <v>0</v>
      </c>
      <c r="R67" s="104">
        <f>R64+R65+R238</f>
        <v>1143.7</v>
      </c>
      <c r="S67" s="105">
        <f>S64+S65+S238</f>
        <v>42717.090000000004</v>
      </c>
      <c r="T67" s="106">
        <f t="shared" si="25"/>
        <v>37.34990819270788</v>
      </c>
      <c r="U67" s="107">
        <f t="shared" si="26"/>
        <v>127.07777777777778</v>
      </c>
      <c r="V67" s="1"/>
    </row>
    <row r="68" spans="1:22" ht="17.25" customHeight="1">
      <c r="A68" s="6"/>
      <c r="B68" s="6"/>
      <c r="C68" s="8" t="s">
        <v>79</v>
      </c>
      <c r="D68" s="116">
        <f t="shared" si="23"/>
        <v>6</v>
      </c>
      <c r="E68" s="5">
        <v>0</v>
      </c>
      <c r="F68" s="5">
        <v>0</v>
      </c>
      <c r="G68" s="5">
        <v>0</v>
      </c>
      <c r="H68" s="5">
        <v>0</v>
      </c>
      <c r="I68" s="5">
        <v>6</v>
      </c>
      <c r="J68" s="5">
        <v>0</v>
      </c>
      <c r="K68" s="5">
        <v>0</v>
      </c>
      <c r="L68" s="5">
        <v>0</v>
      </c>
      <c r="M68" s="5">
        <f t="shared" si="24"/>
        <v>6</v>
      </c>
      <c r="N68" s="5">
        <v>6</v>
      </c>
      <c r="O68" s="4">
        <f t="shared" si="7"/>
        <v>29</v>
      </c>
      <c r="P68" s="4">
        <v>0</v>
      </c>
      <c r="Q68" s="20">
        <v>0</v>
      </c>
      <c r="R68" s="4">
        <v>29</v>
      </c>
      <c r="S68" s="21">
        <v>441.3</v>
      </c>
      <c r="T68" s="3">
        <f t="shared" si="25"/>
        <v>15.217241379310344</v>
      </c>
      <c r="U68" s="61">
        <f t="shared" si="26"/>
        <v>4.833333333333333</v>
      </c>
      <c r="V68" s="1"/>
    </row>
    <row r="69" spans="1:22" ht="17.25" customHeight="1">
      <c r="A69" s="6"/>
      <c r="B69" s="69" t="s">
        <v>80</v>
      </c>
      <c r="C69" s="41" t="s">
        <v>81</v>
      </c>
      <c r="D69" s="144">
        <f t="shared" si="23"/>
        <v>3</v>
      </c>
      <c r="E69" s="14">
        <v>0</v>
      </c>
      <c r="F69" s="14">
        <v>0</v>
      </c>
      <c r="G69" s="14">
        <v>0</v>
      </c>
      <c r="H69" s="14">
        <v>0</v>
      </c>
      <c r="I69" s="14">
        <v>3</v>
      </c>
      <c r="J69" s="14">
        <v>0</v>
      </c>
      <c r="K69" s="14">
        <v>0</v>
      </c>
      <c r="L69" s="14">
        <v>0</v>
      </c>
      <c r="M69" s="14">
        <f t="shared" si="24"/>
        <v>3</v>
      </c>
      <c r="N69" s="14">
        <v>3</v>
      </c>
      <c r="O69" s="117">
        <f t="shared" si="7"/>
        <v>419.6</v>
      </c>
      <c r="P69" s="24">
        <v>0</v>
      </c>
      <c r="Q69" s="22">
        <v>0</v>
      </c>
      <c r="R69" s="24">
        <v>419.6</v>
      </c>
      <c r="S69" s="23">
        <v>16461.62</v>
      </c>
      <c r="T69" s="62">
        <f t="shared" si="25"/>
        <v>39.231696854146804</v>
      </c>
      <c r="U69" s="66">
        <f t="shared" si="26"/>
        <v>139.86666666666667</v>
      </c>
      <c r="V69" s="1"/>
    </row>
    <row r="70" spans="1:22" ht="17.25" customHeight="1">
      <c r="A70" s="69"/>
      <c r="B70" s="32"/>
      <c r="C70" s="63" t="s">
        <v>183</v>
      </c>
      <c r="D70" s="145">
        <f t="shared" si="23"/>
        <v>9</v>
      </c>
      <c r="E70" s="102">
        <f aca="true" t="shared" si="30" ref="E70:S70">E68+E69</f>
        <v>0</v>
      </c>
      <c r="F70" s="102">
        <f t="shared" si="30"/>
        <v>0</v>
      </c>
      <c r="G70" s="102">
        <f t="shared" si="30"/>
        <v>0</v>
      </c>
      <c r="H70" s="102">
        <f t="shared" si="30"/>
        <v>0</v>
      </c>
      <c r="I70" s="102">
        <f t="shared" si="30"/>
        <v>9</v>
      </c>
      <c r="J70" s="102">
        <f t="shared" si="30"/>
        <v>0</v>
      </c>
      <c r="K70" s="102">
        <f t="shared" si="30"/>
        <v>0</v>
      </c>
      <c r="L70" s="102">
        <f t="shared" si="30"/>
        <v>0</v>
      </c>
      <c r="M70" s="102">
        <f t="shared" si="24"/>
        <v>9</v>
      </c>
      <c r="N70" s="102">
        <f t="shared" si="30"/>
        <v>9</v>
      </c>
      <c r="O70" s="104">
        <f t="shared" si="7"/>
        <v>448.6</v>
      </c>
      <c r="P70" s="104">
        <f>SUM(P66:P69)</f>
        <v>0</v>
      </c>
      <c r="Q70" s="103">
        <f t="shared" si="30"/>
        <v>0</v>
      </c>
      <c r="R70" s="104">
        <f>SUM(R68:R69)</f>
        <v>448.6</v>
      </c>
      <c r="S70" s="105">
        <f t="shared" si="30"/>
        <v>16902.92</v>
      </c>
      <c r="T70" s="106">
        <f t="shared" si="25"/>
        <v>37.67926883637984</v>
      </c>
      <c r="U70" s="107">
        <f t="shared" si="26"/>
        <v>49.84444444444445</v>
      </c>
      <c r="V70" s="1"/>
    </row>
    <row r="71" spans="1:22" ht="17.25" customHeight="1">
      <c r="A71" s="6"/>
      <c r="B71" s="6"/>
      <c r="C71" s="8" t="s">
        <v>82</v>
      </c>
      <c r="D71" s="116">
        <f t="shared" si="23"/>
        <v>1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1</v>
      </c>
      <c r="K71" s="5">
        <v>0</v>
      </c>
      <c r="L71" s="5">
        <v>0</v>
      </c>
      <c r="M71" s="5">
        <f t="shared" si="24"/>
        <v>0</v>
      </c>
      <c r="N71" s="5">
        <v>0</v>
      </c>
      <c r="O71" s="4">
        <f t="shared" si="7"/>
        <v>0</v>
      </c>
      <c r="P71" s="4">
        <v>0</v>
      </c>
      <c r="Q71" s="20">
        <v>0</v>
      </c>
      <c r="R71" s="4">
        <v>0</v>
      </c>
      <c r="S71" s="21">
        <v>0</v>
      </c>
      <c r="T71" s="3" t="str">
        <f t="shared" si="25"/>
        <v>-</v>
      </c>
      <c r="U71" s="61" t="str">
        <f t="shared" si="26"/>
        <v>-</v>
      </c>
      <c r="V71" s="1"/>
    </row>
    <row r="72" spans="1:22" ht="17.25" customHeight="1">
      <c r="A72" s="6"/>
      <c r="B72" s="28"/>
      <c r="C72" s="8" t="s">
        <v>84</v>
      </c>
      <c r="D72" s="116">
        <f t="shared" si="23"/>
        <v>3</v>
      </c>
      <c r="E72" s="5">
        <v>0</v>
      </c>
      <c r="F72" s="5">
        <v>0</v>
      </c>
      <c r="G72" s="5">
        <v>0</v>
      </c>
      <c r="H72" s="5">
        <v>0</v>
      </c>
      <c r="I72" s="5">
        <v>1</v>
      </c>
      <c r="J72" s="5">
        <v>2</v>
      </c>
      <c r="K72" s="5">
        <v>0</v>
      </c>
      <c r="L72" s="5">
        <v>0</v>
      </c>
      <c r="M72" s="5">
        <f t="shared" si="24"/>
        <v>1</v>
      </c>
      <c r="N72" s="5">
        <v>1</v>
      </c>
      <c r="O72" s="4">
        <f t="shared" si="7"/>
        <v>65.6</v>
      </c>
      <c r="P72" s="4">
        <v>0</v>
      </c>
      <c r="Q72" s="20">
        <v>0</v>
      </c>
      <c r="R72" s="4">
        <v>65.6</v>
      </c>
      <c r="S72" s="21">
        <v>787.2</v>
      </c>
      <c r="T72" s="3">
        <f t="shared" si="25"/>
        <v>12.000000000000002</v>
      </c>
      <c r="U72" s="61">
        <f t="shared" si="26"/>
        <v>65.6</v>
      </c>
      <c r="V72" s="1"/>
    </row>
    <row r="73" spans="1:22" ht="17.25" customHeight="1">
      <c r="A73" s="6"/>
      <c r="B73" s="251" t="s">
        <v>83</v>
      </c>
      <c r="C73" s="75" t="s">
        <v>237</v>
      </c>
      <c r="D73" s="168">
        <f t="shared" si="23"/>
        <v>1</v>
      </c>
      <c r="E73" s="118">
        <v>0</v>
      </c>
      <c r="F73" s="118">
        <v>0</v>
      </c>
      <c r="G73" s="116">
        <v>0</v>
      </c>
      <c r="H73" s="118">
        <v>0</v>
      </c>
      <c r="I73" s="116">
        <v>0</v>
      </c>
      <c r="J73" s="118">
        <v>1</v>
      </c>
      <c r="K73" s="116">
        <v>0</v>
      </c>
      <c r="L73" s="118">
        <v>0</v>
      </c>
      <c r="M73" s="116">
        <f t="shared" si="24"/>
        <v>0</v>
      </c>
      <c r="N73" s="118">
        <v>0</v>
      </c>
      <c r="O73" s="95">
        <f t="shared" si="7"/>
        <v>0</v>
      </c>
      <c r="P73" s="95">
        <f>SUM(P71:P72)</f>
        <v>0</v>
      </c>
      <c r="Q73" s="119">
        <v>0</v>
      </c>
      <c r="R73" s="95">
        <v>0</v>
      </c>
      <c r="S73" s="120">
        <v>0</v>
      </c>
      <c r="T73" s="61" t="str">
        <f t="shared" si="25"/>
        <v>-</v>
      </c>
      <c r="U73" s="61" t="str">
        <f t="shared" si="26"/>
        <v>-</v>
      </c>
      <c r="V73" s="10"/>
    </row>
    <row r="74" spans="1:22" ht="17.25" customHeight="1">
      <c r="A74" s="6"/>
      <c r="B74" s="252"/>
      <c r="C74" s="8" t="s">
        <v>235</v>
      </c>
      <c r="D74" s="168">
        <f t="shared" si="23"/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f t="shared" si="24"/>
        <v>0</v>
      </c>
      <c r="N74" s="5">
        <v>0</v>
      </c>
      <c r="O74" s="4">
        <f t="shared" si="7"/>
        <v>0</v>
      </c>
      <c r="P74" s="4">
        <v>0</v>
      </c>
      <c r="Q74" s="20">
        <v>0</v>
      </c>
      <c r="R74" s="4">
        <v>0</v>
      </c>
      <c r="S74" s="21">
        <v>0</v>
      </c>
      <c r="T74" s="3" t="str">
        <f t="shared" si="25"/>
        <v>-</v>
      </c>
      <c r="U74" s="61" t="str">
        <f t="shared" si="26"/>
        <v>-</v>
      </c>
      <c r="V74" s="1"/>
    </row>
    <row r="75" spans="1:22" ht="17.25" customHeight="1">
      <c r="A75" s="6"/>
      <c r="B75" s="252"/>
      <c r="C75" s="8" t="s">
        <v>236</v>
      </c>
      <c r="D75" s="169">
        <f t="shared" si="23"/>
        <v>1</v>
      </c>
      <c r="E75" s="5">
        <v>0</v>
      </c>
      <c r="F75" s="5">
        <v>0</v>
      </c>
      <c r="G75" s="5">
        <v>0</v>
      </c>
      <c r="H75" s="5">
        <v>0</v>
      </c>
      <c r="I75" s="5">
        <v>1</v>
      </c>
      <c r="J75" s="5">
        <v>0</v>
      </c>
      <c r="K75" s="5">
        <v>0</v>
      </c>
      <c r="L75" s="5">
        <v>0</v>
      </c>
      <c r="M75" s="5">
        <f t="shared" si="24"/>
        <v>1</v>
      </c>
      <c r="N75" s="5">
        <v>1</v>
      </c>
      <c r="O75" s="95">
        <f t="shared" si="7"/>
        <v>49.4</v>
      </c>
      <c r="P75" s="4">
        <v>0</v>
      </c>
      <c r="Q75" s="20">
        <v>0</v>
      </c>
      <c r="R75" s="4">
        <v>49.4</v>
      </c>
      <c r="S75" s="21">
        <v>2415.66</v>
      </c>
      <c r="T75" s="3">
        <f>IF(O75=0,"-",S75/O75)</f>
        <v>48.9</v>
      </c>
      <c r="U75" s="61">
        <f>IF(O75=0,"-",O75/N75)</f>
        <v>49.4</v>
      </c>
      <c r="V75" s="1"/>
    </row>
    <row r="76" spans="1:22" ht="17.25" customHeight="1">
      <c r="A76" s="6"/>
      <c r="B76" s="170"/>
      <c r="C76" s="8" t="s">
        <v>238</v>
      </c>
      <c r="D76" s="169">
        <f t="shared" si="23"/>
        <v>1</v>
      </c>
      <c r="E76" s="5">
        <v>0</v>
      </c>
      <c r="F76" s="5">
        <v>0</v>
      </c>
      <c r="G76" s="5">
        <v>0</v>
      </c>
      <c r="H76" s="5">
        <v>0</v>
      </c>
      <c r="I76" s="5">
        <v>1</v>
      </c>
      <c r="J76" s="5">
        <v>0</v>
      </c>
      <c r="K76" s="5">
        <v>0</v>
      </c>
      <c r="L76" s="5">
        <v>0</v>
      </c>
      <c r="M76" s="5">
        <f t="shared" si="24"/>
        <v>1</v>
      </c>
      <c r="N76" s="5">
        <v>1</v>
      </c>
      <c r="O76" s="95">
        <f t="shared" si="7"/>
        <v>46.6</v>
      </c>
      <c r="P76" s="4">
        <v>0</v>
      </c>
      <c r="Q76" s="20">
        <v>0</v>
      </c>
      <c r="R76" s="4">
        <v>46.6</v>
      </c>
      <c r="S76" s="21">
        <v>1798.76</v>
      </c>
      <c r="T76" s="3">
        <f>IF(O76=0,"-",S76/O76)</f>
        <v>38.6</v>
      </c>
      <c r="U76" s="61">
        <f>IF(O76=0,"-",O76/N76)</f>
        <v>46.6</v>
      </c>
      <c r="V76" s="1"/>
    </row>
    <row r="77" spans="1:22" ht="17.25" customHeight="1">
      <c r="A77" s="6"/>
      <c r="B77" s="170"/>
      <c r="C77" s="8" t="s">
        <v>246</v>
      </c>
      <c r="D77" s="116">
        <f>SUM(E77:L77)</f>
        <v>1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1</v>
      </c>
      <c r="K77" s="5">
        <v>0</v>
      </c>
      <c r="L77" s="5">
        <v>0</v>
      </c>
      <c r="M77" s="5">
        <f t="shared" si="24"/>
        <v>0</v>
      </c>
      <c r="N77" s="5">
        <v>0</v>
      </c>
      <c r="O77" s="95">
        <f t="shared" si="7"/>
        <v>0</v>
      </c>
      <c r="P77" s="4">
        <v>0</v>
      </c>
      <c r="Q77" s="20">
        <v>0</v>
      </c>
      <c r="R77" s="4">
        <v>0</v>
      </c>
      <c r="S77" s="21">
        <v>0</v>
      </c>
      <c r="T77" s="3" t="str">
        <f>IF(O77=0,"-",S77/O77)</f>
        <v>-</v>
      </c>
      <c r="U77" s="61" t="str">
        <f>IF(O77=0,"-",O77/N77)</f>
        <v>-</v>
      </c>
      <c r="V77" s="1"/>
    </row>
    <row r="78" spans="1:22" ht="17.25" customHeight="1">
      <c r="A78" s="6"/>
      <c r="B78" s="69"/>
      <c r="C78" s="41" t="s">
        <v>239</v>
      </c>
      <c r="D78" s="144">
        <f>SUM(E78:L78)</f>
        <v>4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2</v>
      </c>
      <c r="K78" s="14">
        <v>0</v>
      </c>
      <c r="L78" s="14">
        <v>1</v>
      </c>
      <c r="M78" s="14">
        <f>SUM(E78:I78)</f>
        <v>1</v>
      </c>
      <c r="N78" s="14">
        <v>1</v>
      </c>
      <c r="O78" s="24">
        <f>IF(AND(P78=0,Q78=0,R78=0),0,SUM(P78:R78))</f>
        <v>179.8</v>
      </c>
      <c r="P78" s="24">
        <v>0</v>
      </c>
      <c r="Q78" s="22">
        <v>0</v>
      </c>
      <c r="R78" s="24">
        <v>179.8</v>
      </c>
      <c r="S78" s="23">
        <v>9331.62</v>
      </c>
      <c r="T78" s="62">
        <f>IF(O78=0,"-",S78/O78)</f>
        <v>51.9</v>
      </c>
      <c r="U78" s="66">
        <f>IF(O78=0,"-",O78/N78)</f>
        <v>179.8</v>
      </c>
      <c r="V78" s="1"/>
    </row>
    <row r="79" spans="1:22" ht="17.25" customHeight="1">
      <c r="A79" s="6"/>
      <c r="B79" s="32"/>
      <c r="C79" s="63" t="s">
        <v>183</v>
      </c>
      <c r="D79" s="145">
        <f>SUM(E79:L79)</f>
        <v>12</v>
      </c>
      <c r="E79" s="102">
        <f>SUM(E71:E78)</f>
        <v>0</v>
      </c>
      <c r="F79" s="102">
        <f aca="true" t="shared" si="31" ref="F79:M79">SUM(F71:F78)</f>
        <v>0</v>
      </c>
      <c r="G79" s="102">
        <f t="shared" si="31"/>
        <v>0</v>
      </c>
      <c r="H79" s="102">
        <f t="shared" si="31"/>
        <v>0</v>
      </c>
      <c r="I79" s="102">
        <f t="shared" si="31"/>
        <v>4</v>
      </c>
      <c r="J79" s="102">
        <f t="shared" si="31"/>
        <v>7</v>
      </c>
      <c r="K79" s="102">
        <f t="shared" si="31"/>
        <v>0</v>
      </c>
      <c r="L79" s="102">
        <f t="shared" si="31"/>
        <v>1</v>
      </c>
      <c r="M79" s="102">
        <f t="shared" si="31"/>
        <v>4</v>
      </c>
      <c r="N79" s="102">
        <f>SUM(N71:N78)</f>
        <v>4</v>
      </c>
      <c r="O79" s="104">
        <f>IF(AND(P79=0,Q79=0,R79=0),0,SUM(P79:R79))</f>
        <v>341.4</v>
      </c>
      <c r="P79" s="103">
        <f>SUM(P71:P78)</f>
        <v>0</v>
      </c>
      <c r="Q79" s="103">
        <f>SUM(Q71:Q78)</f>
        <v>0</v>
      </c>
      <c r="R79" s="103">
        <f>SUM(R71:R78)</f>
        <v>341.4</v>
      </c>
      <c r="S79" s="106">
        <f>SUM(S71:S78)</f>
        <v>14333.240000000002</v>
      </c>
      <c r="T79" s="106">
        <f t="shared" si="25"/>
        <v>41.98371411833627</v>
      </c>
      <c r="U79" s="107">
        <f t="shared" si="26"/>
        <v>85.35</v>
      </c>
      <c r="V79" s="1"/>
    </row>
    <row r="80" spans="1:22" ht="17.25" customHeight="1">
      <c r="A80" s="6"/>
      <c r="B80" s="70" t="s">
        <v>85</v>
      </c>
      <c r="C80" s="42" t="s">
        <v>86</v>
      </c>
      <c r="D80" s="145">
        <f t="shared" si="23"/>
        <v>2</v>
      </c>
      <c r="E80" s="102">
        <v>0</v>
      </c>
      <c r="F80" s="102">
        <v>0</v>
      </c>
      <c r="G80" s="102">
        <v>0</v>
      </c>
      <c r="H80" s="102">
        <v>0</v>
      </c>
      <c r="I80" s="102">
        <v>1</v>
      </c>
      <c r="J80" s="102">
        <v>1</v>
      </c>
      <c r="K80" s="102">
        <v>0</v>
      </c>
      <c r="L80" s="102">
        <v>0</v>
      </c>
      <c r="M80" s="102">
        <f>SUM(E80:I80)</f>
        <v>1</v>
      </c>
      <c r="N80" s="102">
        <v>1</v>
      </c>
      <c r="O80" s="104">
        <f t="shared" si="7"/>
        <v>164.1</v>
      </c>
      <c r="P80" s="104">
        <v>0</v>
      </c>
      <c r="Q80" s="103">
        <v>0</v>
      </c>
      <c r="R80" s="104">
        <v>164.1</v>
      </c>
      <c r="S80" s="105">
        <v>6842.97</v>
      </c>
      <c r="T80" s="106">
        <f t="shared" si="25"/>
        <v>41.7</v>
      </c>
      <c r="U80" s="107">
        <f t="shared" si="26"/>
        <v>164.1</v>
      </c>
      <c r="V80" s="1"/>
    </row>
    <row r="81" spans="1:22" ht="17.25" customHeight="1">
      <c r="A81" s="6"/>
      <c r="B81" s="70" t="s">
        <v>87</v>
      </c>
      <c r="C81" s="42" t="s">
        <v>88</v>
      </c>
      <c r="D81" s="145">
        <f t="shared" si="23"/>
        <v>1</v>
      </c>
      <c r="E81" s="102">
        <v>0</v>
      </c>
      <c r="F81" s="102">
        <v>0</v>
      </c>
      <c r="G81" s="102">
        <v>0</v>
      </c>
      <c r="H81" s="102">
        <v>0</v>
      </c>
      <c r="I81" s="102">
        <v>1</v>
      </c>
      <c r="J81" s="102">
        <v>0</v>
      </c>
      <c r="K81" s="102">
        <v>0</v>
      </c>
      <c r="L81" s="102">
        <v>0</v>
      </c>
      <c r="M81" s="102">
        <f>SUM(E81:I81)</f>
        <v>1</v>
      </c>
      <c r="N81" s="102">
        <v>1</v>
      </c>
      <c r="O81" s="104">
        <f t="shared" si="7"/>
        <v>61.5</v>
      </c>
      <c r="P81" s="104">
        <v>0</v>
      </c>
      <c r="Q81" s="103">
        <v>0</v>
      </c>
      <c r="R81" s="104">
        <v>61.5</v>
      </c>
      <c r="S81" s="105">
        <v>1888.05</v>
      </c>
      <c r="T81" s="106">
        <f t="shared" si="25"/>
        <v>30.7</v>
      </c>
      <c r="U81" s="107">
        <f t="shared" si="26"/>
        <v>61.5</v>
      </c>
      <c r="V81" s="1"/>
    </row>
    <row r="82" spans="1:22" ht="17.25" customHeight="1">
      <c r="A82" s="6" t="s">
        <v>166</v>
      </c>
      <c r="B82" s="32"/>
      <c r="C82" s="33" t="s">
        <v>203</v>
      </c>
      <c r="D82" s="145">
        <f t="shared" si="23"/>
        <v>221</v>
      </c>
      <c r="E82" s="102">
        <f>SUM(E66,E67,E70,E79,E80,E81)</f>
        <v>0</v>
      </c>
      <c r="F82" s="102">
        <f aca="true" t="shared" si="32" ref="F82:M82">SUM(F66,F67,F70,F79,F80,F81)</f>
        <v>0</v>
      </c>
      <c r="G82" s="102">
        <f t="shared" si="32"/>
        <v>0</v>
      </c>
      <c r="H82" s="102">
        <f t="shared" si="32"/>
        <v>0</v>
      </c>
      <c r="I82" s="102">
        <f t="shared" si="32"/>
        <v>85</v>
      </c>
      <c r="J82" s="102">
        <f t="shared" si="32"/>
        <v>135</v>
      </c>
      <c r="K82" s="102">
        <f t="shared" si="32"/>
        <v>0</v>
      </c>
      <c r="L82" s="102">
        <f t="shared" si="32"/>
        <v>1</v>
      </c>
      <c r="M82" s="102">
        <f t="shared" si="32"/>
        <v>85</v>
      </c>
      <c r="N82" s="102">
        <f>SUM(N66,N67,N70,N79,N80,N81)</f>
        <v>85</v>
      </c>
      <c r="O82" s="103">
        <f t="shared" si="7"/>
        <v>5567.400000000001</v>
      </c>
      <c r="P82" s="103">
        <f>SUM(P66,P67,P70,P79,P80,P81)</f>
        <v>0</v>
      </c>
      <c r="Q82" s="103">
        <f>SUM(Q66,Q67,Q70,Q79,Q80,Q81)</f>
        <v>0</v>
      </c>
      <c r="R82" s="103">
        <f>SUM(R66,R67,R70,R79,R80,R81)</f>
        <v>5567.400000000001</v>
      </c>
      <c r="S82" s="106">
        <f>SUM(S66,S67,S70,S79,S80,S81)</f>
        <v>287466.49999999994</v>
      </c>
      <c r="T82" s="106">
        <f t="shared" si="25"/>
        <v>51.63388655386714</v>
      </c>
      <c r="U82" s="106">
        <f t="shared" si="26"/>
        <v>65.49882352941177</v>
      </c>
      <c r="V82" s="1"/>
    </row>
    <row r="83" spans="1:22" ht="17.25" customHeight="1">
      <c r="A83" s="6"/>
      <c r="B83" s="6"/>
      <c r="C83" s="8" t="s">
        <v>49</v>
      </c>
      <c r="D83" s="116">
        <f t="shared" si="5"/>
        <v>94</v>
      </c>
      <c r="E83" s="5">
        <v>0</v>
      </c>
      <c r="F83" s="5">
        <v>0</v>
      </c>
      <c r="G83" s="5">
        <v>0</v>
      </c>
      <c r="H83" s="5">
        <v>0</v>
      </c>
      <c r="I83" s="5">
        <v>16</v>
      </c>
      <c r="J83" s="5">
        <v>62</v>
      </c>
      <c r="K83" s="5">
        <v>8</v>
      </c>
      <c r="L83" s="5">
        <v>8</v>
      </c>
      <c r="M83" s="5">
        <f aca="true" t="shared" si="33" ref="M83:M90">SUM(E83:I83)</f>
        <v>16</v>
      </c>
      <c r="N83" s="5">
        <v>16</v>
      </c>
      <c r="O83" s="4">
        <f aca="true" t="shared" si="34" ref="O83:O146">IF(AND(P83=0,Q83=0,R83=0),0,SUM(P83:R83))</f>
        <v>1865.7</v>
      </c>
      <c r="P83" s="4">
        <v>0</v>
      </c>
      <c r="Q83" s="20">
        <v>0</v>
      </c>
      <c r="R83" s="4">
        <v>1865.7</v>
      </c>
      <c r="S83" s="21">
        <v>110518.42</v>
      </c>
      <c r="T83" s="3">
        <f t="shared" si="2"/>
        <v>59.236972718014684</v>
      </c>
      <c r="U83" s="61">
        <f t="shared" si="3"/>
        <v>116.60625</v>
      </c>
      <c r="V83" s="1"/>
    </row>
    <row r="84" spans="1:22" ht="17.25" customHeight="1">
      <c r="A84" s="6"/>
      <c r="B84" s="6"/>
      <c r="C84" s="8" t="s">
        <v>50</v>
      </c>
      <c r="D84" s="116">
        <f t="shared" si="5"/>
        <v>1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1</v>
      </c>
      <c r="K84" s="5">
        <v>0</v>
      </c>
      <c r="L84" s="5">
        <v>0</v>
      </c>
      <c r="M84" s="5">
        <f t="shared" si="33"/>
        <v>0</v>
      </c>
      <c r="N84" s="5">
        <v>0</v>
      </c>
      <c r="O84" s="4">
        <f t="shared" si="34"/>
        <v>0</v>
      </c>
      <c r="P84" s="4">
        <v>0</v>
      </c>
      <c r="Q84" s="20">
        <v>0</v>
      </c>
      <c r="R84" s="4">
        <v>0</v>
      </c>
      <c r="S84" s="21">
        <v>0</v>
      </c>
      <c r="T84" s="3" t="str">
        <f t="shared" si="2"/>
        <v>-</v>
      </c>
      <c r="U84" s="61" t="str">
        <f t="shared" si="3"/>
        <v>-</v>
      </c>
      <c r="V84" s="1"/>
    </row>
    <row r="85" spans="1:22" ht="17.25" customHeight="1">
      <c r="A85" s="6"/>
      <c r="B85" s="258" t="s">
        <v>257</v>
      </c>
      <c r="C85" s="8" t="s">
        <v>51</v>
      </c>
      <c r="D85" s="116">
        <f t="shared" si="5"/>
        <v>2</v>
      </c>
      <c r="E85" s="5">
        <v>0</v>
      </c>
      <c r="F85" s="5">
        <v>0</v>
      </c>
      <c r="G85" s="5">
        <v>0</v>
      </c>
      <c r="H85" s="5">
        <v>0</v>
      </c>
      <c r="I85" s="5">
        <v>2</v>
      </c>
      <c r="J85" s="5">
        <v>0</v>
      </c>
      <c r="K85" s="5">
        <v>0</v>
      </c>
      <c r="L85" s="5">
        <v>0</v>
      </c>
      <c r="M85" s="5">
        <f t="shared" si="33"/>
        <v>2</v>
      </c>
      <c r="N85" s="5">
        <v>2</v>
      </c>
      <c r="O85" s="4">
        <f t="shared" si="34"/>
        <v>120.9</v>
      </c>
      <c r="P85" s="4">
        <v>0</v>
      </c>
      <c r="Q85" s="20">
        <v>0</v>
      </c>
      <c r="R85" s="4">
        <v>120.9</v>
      </c>
      <c r="S85" s="21">
        <v>6819.54</v>
      </c>
      <c r="T85" s="3">
        <f t="shared" si="2"/>
        <v>56.406451612903226</v>
      </c>
      <c r="U85" s="61">
        <f t="shared" si="3"/>
        <v>60.45</v>
      </c>
      <c r="V85" s="1"/>
    </row>
    <row r="86" spans="1:22" ht="17.25" customHeight="1">
      <c r="A86" s="6"/>
      <c r="B86" s="252"/>
      <c r="C86" s="8" t="s">
        <v>52</v>
      </c>
      <c r="D86" s="116">
        <f t="shared" si="5"/>
        <v>1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0</v>
      </c>
      <c r="L86" s="5">
        <v>0</v>
      </c>
      <c r="M86" s="5">
        <f t="shared" si="33"/>
        <v>1</v>
      </c>
      <c r="N86" s="5">
        <v>1</v>
      </c>
      <c r="O86" s="4">
        <f t="shared" si="34"/>
        <v>110.3</v>
      </c>
      <c r="P86" s="4">
        <v>0</v>
      </c>
      <c r="Q86" s="20">
        <v>0</v>
      </c>
      <c r="R86" s="4">
        <v>110.3</v>
      </c>
      <c r="S86" s="21">
        <v>4169.34</v>
      </c>
      <c r="T86" s="3">
        <f t="shared" si="2"/>
        <v>37.800000000000004</v>
      </c>
      <c r="U86" s="61">
        <f t="shared" si="3"/>
        <v>110.3</v>
      </c>
      <c r="V86" s="1"/>
    </row>
    <row r="87" spans="1:22" ht="17.25" customHeight="1">
      <c r="A87" s="6"/>
      <c r="B87" s="252"/>
      <c r="C87" s="75" t="s">
        <v>159</v>
      </c>
      <c r="D87" s="160">
        <f>SUM(E87:L87)</f>
        <v>7</v>
      </c>
      <c r="E87" s="5">
        <v>0</v>
      </c>
      <c r="F87" s="5">
        <v>0</v>
      </c>
      <c r="G87" s="5">
        <v>0</v>
      </c>
      <c r="H87" s="5">
        <v>0</v>
      </c>
      <c r="I87" s="5">
        <v>5</v>
      </c>
      <c r="J87" s="5">
        <v>2</v>
      </c>
      <c r="K87" s="5">
        <v>0</v>
      </c>
      <c r="L87" s="5">
        <v>0</v>
      </c>
      <c r="M87" s="5">
        <f t="shared" si="33"/>
        <v>5</v>
      </c>
      <c r="N87" s="5">
        <v>5</v>
      </c>
      <c r="O87" s="20">
        <f>IF(AND(P87=0,Q87=0,R87=0),0,SUM(P87:R87))</f>
        <v>826.2</v>
      </c>
      <c r="P87" s="4">
        <v>0</v>
      </c>
      <c r="Q87" s="20">
        <v>0</v>
      </c>
      <c r="R87" s="4">
        <v>826.2</v>
      </c>
      <c r="S87" s="21">
        <v>39017.53</v>
      </c>
      <c r="T87" s="3">
        <f>IF(O87=0,"-",S87/O87)</f>
        <v>47.225284434761555</v>
      </c>
      <c r="U87" s="61">
        <f>IF(O87=0,"-",O87/N87)</f>
        <v>165.24</v>
      </c>
      <c r="V87" s="1"/>
    </row>
    <row r="88" spans="1:22" ht="17.25" customHeight="1">
      <c r="A88" s="6"/>
      <c r="B88" s="6"/>
      <c r="C88" s="8" t="s">
        <v>53</v>
      </c>
      <c r="D88" s="116">
        <f t="shared" si="5"/>
        <v>7</v>
      </c>
      <c r="E88" s="5">
        <v>0</v>
      </c>
      <c r="F88" s="5">
        <v>0</v>
      </c>
      <c r="G88" s="5">
        <v>0</v>
      </c>
      <c r="H88" s="5">
        <v>0</v>
      </c>
      <c r="I88" s="5">
        <v>6</v>
      </c>
      <c r="J88" s="5">
        <v>1</v>
      </c>
      <c r="K88" s="5">
        <v>0</v>
      </c>
      <c r="L88" s="5">
        <v>0</v>
      </c>
      <c r="M88" s="5">
        <f t="shared" si="33"/>
        <v>6</v>
      </c>
      <c r="N88" s="5">
        <v>6</v>
      </c>
      <c r="O88" s="4">
        <f t="shared" si="34"/>
        <v>2504.1</v>
      </c>
      <c r="P88" s="4">
        <v>0</v>
      </c>
      <c r="Q88" s="20">
        <v>0</v>
      </c>
      <c r="R88" s="4">
        <v>2504.1</v>
      </c>
      <c r="S88" s="21">
        <v>144281.26</v>
      </c>
      <c r="T88" s="3">
        <f t="shared" si="2"/>
        <v>57.61801046284095</v>
      </c>
      <c r="U88" s="61">
        <f t="shared" si="3"/>
        <v>417.34999999999997</v>
      </c>
      <c r="V88" s="1"/>
    </row>
    <row r="89" spans="1:22" ht="17.25" customHeight="1">
      <c r="A89" s="6"/>
      <c r="B89" s="251"/>
      <c r="C89" s="8" t="s">
        <v>54</v>
      </c>
      <c r="D89" s="116">
        <f t="shared" si="5"/>
        <v>1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v>0</v>
      </c>
      <c r="K89" s="5">
        <v>0</v>
      </c>
      <c r="L89" s="5">
        <v>0</v>
      </c>
      <c r="M89" s="5">
        <f t="shared" si="33"/>
        <v>1</v>
      </c>
      <c r="N89" s="5">
        <v>1</v>
      </c>
      <c r="O89" s="4">
        <f t="shared" si="34"/>
        <v>236.4</v>
      </c>
      <c r="P89" s="4">
        <v>0</v>
      </c>
      <c r="Q89" s="20">
        <v>0</v>
      </c>
      <c r="R89" s="4">
        <v>236.4</v>
      </c>
      <c r="S89" s="21">
        <v>6784.68</v>
      </c>
      <c r="T89" s="3">
        <f t="shared" si="2"/>
        <v>28.7</v>
      </c>
      <c r="U89" s="61">
        <f t="shared" si="3"/>
        <v>236.4</v>
      </c>
      <c r="V89" s="1"/>
    </row>
    <row r="90" spans="1:22" ht="17.25" customHeight="1">
      <c r="A90" s="6"/>
      <c r="B90" s="252"/>
      <c r="C90" s="8" t="s">
        <v>55</v>
      </c>
      <c r="D90" s="116">
        <f t="shared" si="5"/>
        <v>2</v>
      </c>
      <c r="E90" s="5">
        <v>0</v>
      </c>
      <c r="F90" s="5">
        <v>0</v>
      </c>
      <c r="G90" s="5">
        <v>1</v>
      </c>
      <c r="H90" s="5">
        <v>0</v>
      </c>
      <c r="I90" s="5">
        <v>1</v>
      </c>
      <c r="J90" s="5">
        <v>0</v>
      </c>
      <c r="K90" s="5">
        <v>0</v>
      </c>
      <c r="L90" s="5">
        <v>0</v>
      </c>
      <c r="M90" s="5">
        <f t="shared" si="33"/>
        <v>2</v>
      </c>
      <c r="N90" s="5">
        <v>2</v>
      </c>
      <c r="O90" s="4">
        <f t="shared" si="34"/>
        <v>854.3</v>
      </c>
      <c r="P90" s="4">
        <v>338.2</v>
      </c>
      <c r="Q90" s="20">
        <v>0</v>
      </c>
      <c r="R90" s="4">
        <v>516.1</v>
      </c>
      <c r="S90" s="21">
        <v>34178.47</v>
      </c>
      <c r="T90" s="3">
        <f aca="true" t="shared" si="35" ref="T90:T138">IF(O90=0,"-",S90/O90)</f>
        <v>40.007573451948964</v>
      </c>
      <c r="U90" s="61">
        <f aca="true" t="shared" si="36" ref="U90:U135">IF(O90=0,"-",O90/N90)</f>
        <v>427.15</v>
      </c>
      <c r="V90" s="1"/>
    </row>
    <row r="91" spans="1:22" ht="17.25" customHeight="1">
      <c r="A91" s="6"/>
      <c r="B91" s="6"/>
      <c r="C91" s="8" t="s">
        <v>56</v>
      </c>
      <c r="D91" s="116">
        <f aca="true" t="shared" si="37" ref="D91:D140">SUM(E91:L91)</f>
        <v>31</v>
      </c>
      <c r="E91" s="5">
        <v>5</v>
      </c>
      <c r="F91" s="5">
        <v>5</v>
      </c>
      <c r="G91" s="5">
        <v>0</v>
      </c>
      <c r="H91" s="5">
        <v>0</v>
      </c>
      <c r="I91" s="5">
        <v>12</v>
      </c>
      <c r="J91" s="5">
        <v>5</v>
      </c>
      <c r="K91" s="5">
        <v>1</v>
      </c>
      <c r="L91" s="5">
        <v>3</v>
      </c>
      <c r="M91" s="5">
        <f aca="true" t="shared" si="38" ref="M91:M138">SUM(E91:I91)</f>
        <v>22</v>
      </c>
      <c r="N91" s="5">
        <v>17</v>
      </c>
      <c r="O91" s="4">
        <f t="shared" si="34"/>
        <v>2030</v>
      </c>
      <c r="P91" s="4">
        <v>189.5</v>
      </c>
      <c r="Q91" s="20">
        <v>0</v>
      </c>
      <c r="R91" s="4">
        <v>1840.5</v>
      </c>
      <c r="S91" s="21">
        <v>88157.5</v>
      </c>
      <c r="T91" s="3">
        <f t="shared" si="35"/>
        <v>43.42733990147783</v>
      </c>
      <c r="U91" s="61">
        <f t="shared" si="36"/>
        <v>119.41176470588235</v>
      </c>
      <c r="V91" s="1"/>
    </row>
    <row r="92" spans="1:22" ht="17.25" customHeight="1">
      <c r="A92" s="74"/>
      <c r="B92" s="6"/>
      <c r="C92" s="8" t="s">
        <v>57</v>
      </c>
      <c r="D92" s="116">
        <f t="shared" si="37"/>
        <v>3</v>
      </c>
      <c r="E92" s="5">
        <v>0</v>
      </c>
      <c r="F92" s="5">
        <v>0</v>
      </c>
      <c r="G92" s="5">
        <v>0</v>
      </c>
      <c r="H92" s="5">
        <v>0</v>
      </c>
      <c r="I92" s="5">
        <v>2</v>
      </c>
      <c r="J92" s="5">
        <v>1</v>
      </c>
      <c r="K92" s="5">
        <v>0</v>
      </c>
      <c r="L92" s="5">
        <v>0</v>
      </c>
      <c r="M92" s="5">
        <f t="shared" si="38"/>
        <v>2</v>
      </c>
      <c r="N92" s="5">
        <v>2</v>
      </c>
      <c r="O92" s="4">
        <f t="shared" si="34"/>
        <v>156.3</v>
      </c>
      <c r="P92" s="4">
        <v>0</v>
      </c>
      <c r="Q92" s="20">
        <v>0</v>
      </c>
      <c r="R92" s="4">
        <v>156.3</v>
      </c>
      <c r="S92" s="21">
        <v>12814.14</v>
      </c>
      <c r="T92" s="3">
        <f t="shared" si="35"/>
        <v>81.98426103646833</v>
      </c>
      <c r="U92" s="61">
        <f t="shared" si="36"/>
        <v>78.15</v>
      </c>
      <c r="V92" s="1"/>
    </row>
    <row r="93" spans="1:22" ht="17.25" customHeight="1">
      <c r="A93" s="6"/>
      <c r="B93" s="6"/>
      <c r="C93" s="8" t="s">
        <v>58</v>
      </c>
      <c r="D93" s="116">
        <f t="shared" si="37"/>
        <v>6</v>
      </c>
      <c r="E93" s="5">
        <v>0</v>
      </c>
      <c r="F93" s="5">
        <v>0</v>
      </c>
      <c r="G93" s="5">
        <v>0</v>
      </c>
      <c r="H93" s="5">
        <v>0</v>
      </c>
      <c r="I93" s="5">
        <v>4</v>
      </c>
      <c r="J93" s="5">
        <v>1</v>
      </c>
      <c r="K93" s="5">
        <v>0</v>
      </c>
      <c r="L93" s="5">
        <v>1</v>
      </c>
      <c r="M93" s="5">
        <f t="shared" si="38"/>
        <v>4</v>
      </c>
      <c r="N93" s="5">
        <v>4</v>
      </c>
      <c r="O93" s="4">
        <f t="shared" si="34"/>
        <v>407.2</v>
      </c>
      <c r="P93" s="4">
        <v>0</v>
      </c>
      <c r="Q93" s="20">
        <v>0</v>
      </c>
      <c r="R93" s="4">
        <v>407.2</v>
      </c>
      <c r="S93" s="21">
        <v>19241.98</v>
      </c>
      <c r="T93" s="3">
        <f t="shared" si="35"/>
        <v>47.25437131630648</v>
      </c>
      <c r="U93" s="61">
        <f t="shared" si="36"/>
        <v>101.8</v>
      </c>
      <c r="V93" s="1"/>
    </row>
    <row r="94" spans="1:22" ht="17.25" customHeight="1">
      <c r="A94" s="6"/>
      <c r="B94" s="171" t="s">
        <v>242</v>
      </c>
      <c r="C94" s="8" t="s">
        <v>59</v>
      </c>
      <c r="D94" s="116">
        <f t="shared" si="37"/>
        <v>4</v>
      </c>
      <c r="E94" s="5">
        <v>0</v>
      </c>
      <c r="F94" s="5">
        <v>0</v>
      </c>
      <c r="G94" s="5">
        <v>0</v>
      </c>
      <c r="H94" s="5">
        <v>0</v>
      </c>
      <c r="I94" s="5">
        <v>3</v>
      </c>
      <c r="J94" s="5">
        <v>1</v>
      </c>
      <c r="K94" s="5">
        <v>0</v>
      </c>
      <c r="L94" s="5">
        <v>0</v>
      </c>
      <c r="M94" s="5">
        <f t="shared" si="38"/>
        <v>3</v>
      </c>
      <c r="N94" s="5">
        <v>3</v>
      </c>
      <c r="O94" s="4">
        <f t="shared" si="34"/>
        <v>408.7</v>
      </c>
      <c r="P94" s="4">
        <v>0</v>
      </c>
      <c r="Q94" s="20">
        <v>0</v>
      </c>
      <c r="R94" s="4">
        <v>408.7</v>
      </c>
      <c r="S94" s="21">
        <v>20754.32</v>
      </c>
      <c r="T94" s="3">
        <f t="shared" si="35"/>
        <v>50.78130658184487</v>
      </c>
      <c r="U94" s="61">
        <f t="shared" si="36"/>
        <v>136.23333333333332</v>
      </c>
      <c r="V94" s="1"/>
    </row>
    <row r="95" spans="1:22" ht="17.25" customHeight="1">
      <c r="A95" s="6"/>
      <c r="B95" s="76"/>
      <c r="C95" s="8" t="s">
        <v>60</v>
      </c>
      <c r="D95" s="116">
        <f t="shared" si="37"/>
        <v>9</v>
      </c>
      <c r="E95" s="5">
        <v>0</v>
      </c>
      <c r="F95" s="5">
        <v>0</v>
      </c>
      <c r="G95" s="5">
        <v>0</v>
      </c>
      <c r="H95" s="5">
        <v>0</v>
      </c>
      <c r="I95" s="5">
        <v>5</v>
      </c>
      <c r="J95" s="5">
        <v>0</v>
      </c>
      <c r="K95" s="5">
        <v>0</v>
      </c>
      <c r="L95" s="5">
        <v>4</v>
      </c>
      <c r="M95" s="5">
        <f t="shared" si="38"/>
        <v>5</v>
      </c>
      <c r="N95" s="5">
        <v>5</v>
      </c>
      <c r="O95" s="4">
        <f t="shared" si="34"/>
        <v>647.7</v>
      </c>
      <c r="P95" s="4">
        <v>0</v>
      </c>
      <c r="Q95" s="20">
        <v>0</v>
      </c>
      <c r="R95" s="4">
        <v>647.7</v>
      </c>
      <c r="S95" s="21">
        <v>28243.6</v>
      </c>
      <c r="T95" s="3">
        <f t="shared" si="35"/>
        <v>43.60599042766712</v>
      </c>
      <c r="U95" s="61">
        <f t="shared" si="36"/>
        <v>129.54000000000002</v>
      </c>
      <c r="V95" s="1"/>
    </row>
    <row r="96" spans="1:22" ht="17.25" customHeight="1">
      <c r="A96" s="6"/>
      <c r="B96" s="259"/>
      <c r="C96" s="8" t="s">
        <v>61</v>
      </c>
      <c r="D96" s="116">
        <f>SUM(E96:L96)</f>
        <v>15</v>
      </c>
      <c r="E96" s="5">
        <v>0</v>
      </c>
      <c r="F96" s="5">
        <v>0</v>
      </c>
      <c r="G96" s="5">
        <v>3</v>
      </c>
      <c r="H96" s="5">
        <v>0</v>
      </c>
      <c r="I96" s="5">
        <v>5</v>
      </c>
      <c r="J96" s="5">
        <v>6</v>
      </c>
      <c r="K96" s="5">
        <v>0</v>
      </c>
      <c r="L96" s="5">
        <v>1</v>
      </c>
      <c r="M96" s="5">
        <f t="shared" si="38"/>
        <v>8</v>
      </c>
      <c r="N96" s="5">
        <v>8</v>
      </c>
      <c r="O96" s="4">
        <f t="shared" si="34"/>
        <v>459.5</v>
      </c>
      <c r="P96" s="4">
        <v>127.5</v>
      </c>
      <c r="Q96" s="20">
        <v>0</v>
      </c>
      <c r="R96" s="4">
        <v>332</v>
      </c>
      <c r="S96" s="21">
        <v>27241.67</v>
      </c>
      <c r="T96" s="3">
        <f t="shared" si="35"/>
        <v>59.285462459194775</v>
      </c>
      <c r="U96" s="61">
        <f t="shared" si="36"/>
        <v>57.4375</v>
      </c>
      <c r="V96" s="1"/>
    </row>
    <row r="97" spans="1:22" ht="17.25" customHeight="1">
      <c r="A97" s="6"/>
      <c r="B97" s="260"/>
      <c r="C97" s="8" t="s">
        <v>62</v>
      </c>
      <c r="D97" s="116">
        <f>SUM(E97:L97)</f>
        <v>3</v>
      </c>
      <c r="E97" s="5">
        <v>0</v>
      </c>
      <c r="F97" s="5">
        <v>0</v>
      </c>
      <c r="G97" s="5">
        <v>0</v>
      </c>
      <c r="H97" s="5">
        <v>0</v>
      </c>
      <c r="I97" s="5">
        <v>3</v>
      </c>
      <c r="J97" s="5">
        <v>0</v>
      </c>
      <c r="K97" s="5">
        <v>0</v>
      </c>
      <c r="L97" s="5">
        <v>0</v>
      </c>
      <c r="M97" s="5">
        <f t="shared" si="38"/>
        <v>3</v>
      </c>
      <c r="N97" s="5">
        <v>3</v>
      </c>
      <c r="O97" s="4">
        <f t="shared" si="34"/>
        <v>263</v>
      </c>
      <c r="P97" s="4">
        <v>0</v>
      </c>
      <c r="Q97" s="20">
        <v>0</v>
      </c>
      <c r="R97" s="4">
        <v>263</v>
      </c>
      <c r="S97" s="21">
        <v>9080.35</v>
      </c>
      <c r="T97" s="3">
        <f t="shared" si="35"/>
        <v>34.526045627376426</v>
      </c>
      <c r="U97" s="61">
        <f t="shared" si="36"/>
        <v>87.66666666666667</v>
      </c>
      <c r="V97" s="1"/>
    </row>
    <row r="98" spans="1:22" ht="17.25" customHeight="1">
      <c r="A98" s="6"/>
      <c r="B98" s="6"/>
      <c r="C98" s="8" t="s">
        <v>63</v>
      </c>
      <c r="D98" s="116">
        <f t="shared" si="37"/>
        <v>5</v>
      </c>
      <c r="E98" s="5">
        <v>0</v>
      </c>
      <c r="F98" s="5">
        <v>0</v>
      </c>
      <c r="G98" s="5">
        <v>0</v>
      </c>
      <c r="H98" s="5">
        <v>0</v>
      </c>
      <c r="I98" s="5">
        <v>1</v>
      </c>
      <c r="J98" s="5">
        <v>3</v>
      </c>
      <c r="K98" s="5">
        <v>0</v>
      </c>
      <c r="L98" s="118">
        <v>1</v>
      </c>
      <c r="M98" s="118">
        <f t="shared" si="38"/>
        <v>1</v>
      </c>
      <c r="N98" s="116">
        <v>1</v>
      </c>
      <c r="O98" s="4">
        <f t="shared" si="34"/>
        <v>120.9</v>
      </c>
      <c r="P98" s="4">
        <v>0</v>
      </c>
      <c r="Q98" s="20">
        <v>0</v>
      </c>
      <c r="R98" s="4">
        <v>120.9</v>
      </c>
      <c r="S98" s="21">
        <v>5307.51</v>
      </c>
      <c r="T98" s="3">
        <f t="shared" si="35"/>
        <v>43.9</v>
      </c>
      <c r="U98" s="61">
        <f t="shared" si="36"/>
        <v>120.9</v>
      </c>
      <c r="V98" s="1"/>
    </row>
    <row r="99" spans="1:22" ht="17.25" customHeight="1">
      <c r="A99" s="6"/>
      <c r="B99" s="171" t="s">
        <v>242</v>
      </c>
      <c r="C99" s="8" t="s">
        <v>64</v>
      </c>
      <c r="D99" s="116">
        <f t="shared" si="37"/>
        <v>1</v>
      </c>
      <c r="E99" s="5">
        <v>0</v>
      </c>
      <c r="F99" s="5">
        <v>0</v>
      </c>
      <c r="G99" s="5">
        <v>0</v>
      </c>
      <c r="H99" s="5">
        <v>0</v>
      </c>
      <c r="I99" s="5">
        <v>1</v>
      </c>
      <c r="J99" s="5">
        <v>0</v>
      </c>
      <c r="K99" s="5">
        <v>0</v>
      </c>
      <c r="L99" s="5">
        <v>0</v>
      </c>
      <c r="M99" s="5">
        <f t="shared" si="38"/>
        <v>1</v>
      </c>
      <c r="N99" s="5">
        <v>1</v>
      </c>
      <c r="O99" s="4">
        <f t="shared" si="34"/>
        <v>32</v>
      </c>
      <c r="P99" s="4">
        <v>0</v>
      </c>
      <c r="Q99" s="20">
        <v>0</v>
      </c>
      <c r="R99" s="4">
        <v>32</v>
      </c>
      <c r="S99" s="21">
        <v>1379.2</v>
      </c>
      <c r="T99" s="3">
        <f t="shared" si="35"/>
        <v>43.1</v>
      </c>
      <c r="U99" s="61">
        <f t="shared" si="36"/>
        <v>32</v>
      </c>
      <c r="V99" s="1"/>
    </row>
    <row r="100" spans="1:22" ht="17.25" customHeight="1">
      <c r="A100" s="6"/>
      <c r="B100" s="6"/>
      <c r="C100" s="8" t="s">
        <v>65</v>
      </c>
      <c r="D100" s="116">
        <f t="shared" si="37"/>
        <v>14</v>
      </c>
      <c r="E100" s="5">
        <v>0</v>
      </c>
      <c r="F100" s="5">
        <v>0</v>
      </c>
      <c r="G100" s="5">
        <v>0</v>
      </c>
      <c r="H100" s="5">
        <v>0</v>
      </c>
      <c r="I100" s="5">
        <v>12</v>
      </c>
      <c r="J100" s="5">
        <v>1</v>
      </c>
      <c r="K100" s="5">
        <v>0</v>
      </c>
      <c r="L100" s="5">
        <v>1</v>
      </c>
      <c r="M100" s="5">
        <f t="shared" si="38"/>
        <v>12</v>
      </c>
      <c r="N100" s="5">
        <v>12</v>
      </c>
      <c r="O100" s="4">
        <f t="shared" si="34"/>
        <v>1278.5</v>
      </c>
      <c r="P100" s="4">
        <v>0</v>
      </c>
      <c r="Q100" s="20">
        <v>0</v>
      </c>
      <c r="R100" s="4">
        <v>1278.5</v>
      </c>
      <c r="S100" s="21">
        <v>69593.64</v>
      </c>
      <c r="T100" s="3">
        <f t="shared" si="35"/>
        <v>54.433820883848256</v>
      </c>
      <c r="U100" s="61">
        <f t="shared" si="36"/>
        <v>106.54166666666667</v>
      </c>
      <c r="V100" s="1"/>
    </row>
    <row r="101" spans="1:22" ht="17.25" customHeight="1">
      <c r="A101" s="6"/>
      <c r="B101" s="6"/>
      <c r="C101" s="7" t="s">
        <v>185</v>
      </c>
      <c r="D101" s="116">
        <f t="shared" si="37"/>
        <v>2</v>
      </c>
      <c r="E101" s="5">
        <v>0</v>
      </c>
      <c r="F101" s="5">
        <v>0</v>
      </c>
      <c r="G101" s="5">
        <v>0</v>
      </c>
      <c r="H101" s="5">
        <v>0</v>
      </c>
      <c r="I101" s="5">
        <v>2</v>
      </c>
      <c r="J101" s="5">
        <v>0</v>
      </c>
      <c r="K101" s="5">
        <v>0</v>
      </c>
      <c r="L101" s="5">
        <v>0</v>
      </c>
      <c r="M101" s="5">
        <f t="shared" si="38"/>
        <v>2</v>
      </c>
      <c r="N101" s="5">
        <v>2</v>
      </c>
      <c r="O101" s="4">
        <f t="shared" si="34"/>
        <v>316.2</v>
      </c>
      <c r="P101" s="4">
        <v>0</v>
      </c>
      <c r="Q101" s="20">
        <v>0</v>
      </c>
      <c r="R101" s="4">
        <v>316.2</v>
      </c>
      <c r="S101" s="21">
        <v>9099.39</v>
      </c>
      <c r="T101" s="3">
        <f t="shared" si="35"/>
        <v>28.777324478178368</v>
      </c>
      <c r="U101" s="61">
        <f t="shared" si="36"/>
        <v>158.1</v>
      </c>
      <c r="V101" s="1"/>
    </row>
    <row r="102" spans="1:22" ht="17.25" customHeight="1">
      <c r="A102" s="6"/>
      <c r="B102" s="6"/>
      <c r="C102" s="8" t="s">
        <v>66</v>
      </c>
      <c r="D102" s="116">
        <f t="shared" si="37"/>
        <v>2</v>
      </c>
      <c r="E102" s="5">
        <v>0</v>
      </c>
      <c r="F102" s="5">
        <v>0</v>
      </c>
      <c r="G102" s="5">
        <v>0</v>
      </c>
      <c r="H102" s="5">
        <v>0</v>
      </c>
      <c r="I102" s="5">
        <v>2</v>
      </c>
      <c r="J102" s="5">
        <v>0</v>
      </c>
      <c r="K102" s="5">
        <v>0</v>
      </c>
      <c r="L102" s="5">
        <v>0</v>
      </c>
      <c r="M102" s="5">
        <f t="shared" si="38"/>
        <v>2</v>
      </c>
      <c r="N102" s="5">
        <v>2</v>
      </c>
      <c r="O102" s="4">
        <f t="shared" si="34"/>
        <v>115.7</v>
      </c>
      <c r="P102" s="4">
        <v>0</v>
      </c>
      <c r="Q102" s="20">
        <v>0</v>
      </c>
      <c r="R102" s="4">
        <v>115.7</v>
      </c>
      <c r="S102" s="21">
        <v>3383.03</v>
      </c>
      <c r="T102" s="3">
        <f t="shared" si="35"/>
        <v>29.239671564390665</v>
      </c>
      <c r="U102" s="61">
        <f t="shared" si="36"/>
        <v>57.85</v>
      </c>
      <c r="V102" s="1"/>
    </row>
    <row r="103" spans="1:22" ht="17.25" customHeight="1">
      <c r="A103" s="6"/>
      <c r="B103" s="6"/>
      <c r="C103" s="8" t="s">
        <v>67</v>
      </c>
      <c r="D103" s="116">
        <f t="shared" si="37"/>
        <v>9</v>
      </c>
      <c r="E103" s="5">
        <v>0</v>
      </c>
      <c r="F103" s="5">
        <v>0</v>
      </c>
      <c r="G103" s="5">
        <v>1</v>
      </c>
      <c r="H103" s="5">
        <v>1</v>
      </c>
      <c r="I103" s="5">
        <v>3</v>
      </c>
      <c r="J103" s="5">
        <v>4</v>
      </c>
      <c r="K103" s="5">
        <v>0</v>
      </c>
      <c r="L103" s="5">
        <v>0</v>
      </c>
      <c r="M103" s="5">
        <f t="shared" si="38"/>
        <v>5</v>
      </c>
      <c r="N103" s="5">
        <v>4</v>
      </c>
      <c r="O103" s="4">
        <f t="shared" si="34"/>
        <v>470.09999999999997</v>
      </c>
      <c r="P103" s="4">
        <v>54.2</v>
      </c>
      <c r="Q103" s="20">
        <v>0</v>
      </c>
      <c r="R103" s="4">
        <v>415.9</v>
      </c>
      <c r="S103" s="21">
        <v>28024.45</v>
      </c>
      <c r="T103" s="3">
        <f t="shared" si="35"/>
        <v>59.613805573282285</v>
      </c>
      <c r="U103" s="61">
        <f t="shared" si="36"/>
        <v>117.52499999999999</v>
      </c>
      <c r="V103" s="1"/>
    </row>
    <row r="104" spans="1:22" ht="17.25" customHeight="1">
      <c r="A104" s="249" t="s">
        <v>166</v>
      </c>
      <c r="B104" s="251" t="s">
        <v>257</v>
      </c>
      <c r="C104" s="8" t="s">
        <v>68</v>
      </c>
      <c r="D104" s="116">
        <f t="shared" si="37"/>
        <v>2</v>
      </c>
      <c r="E104" s="5">
        <v>0</v>
      </c>
      <c r="F104" s="5">
        <v>0</v>
      </c>
      <c r="G104" s="5">
        <v>0</v>
      </c>
      <c r="H104" s="5">
        <v>0</v>
      </c>
      <c r="I104" s="5">
        <v>1</v>
      </c>
      <c r="J104" s="5">
        <v>1</v>
      </c>
      <c r="K104" s="5">
        <v>0</v>
      </c>
      <c r="L104" s="5">
        <v>0</v>
      </c>
      <c r="M104" s="5">
        <f t="shared" si="38"/>
        <v>1</v>
      </c>
      <c r="N104" s="5">
        <v>1</v>
      </c>
      <c r="O104" s="4">
        <f t="shared" si="34"/>
        <v>113.2</v>
      </c>
      <c r="P104" s="4">
        <v>0</v>
      </c>
      <c r="Q104" s="20">
        <v>0</v>
      </c>
      <c r="R104" s="4">
        <v>113.2</v>
      </c>
      <c r="S104" s="21">
        <v>3180.92</v>
      </c>
      <c r="T104" s="3">
        <f t="shared" si="35"/>
        <v>28.1</v>
      </c>
      <c r="U104" s="61">
        <f t="shared" si="36"/>
        <v>113.2</v>
      </c>
      <c r="V104" s="1"/>
    </row>
    <row r="105" spans="1:22" ht="17.25" customHeight="1">
      <c r="A105" s="249"/>
      <c r="B105" s="253"/>
      <c r="C105" s="8" t="s">
        <v>69</v>
      </c>
      <c r="D105" s="116">
        <f t="shared" si="37"/>
        <v>3</v>
      </c>
      <c r="E105" s="5">
        <v>0</v>
      </c>
      <c r="F105" s="5">
        <v>0</v>
      </c>
      <c r="G105" s="5">
        <v>0</v>
      </c>
      <c r="H105" s="5">
        <v>0</v>
      </c>
      <c r="I105" s="5">
        <v>2</v>
      </c>
      <c r="J105" s="5">
        <v>1</v>
      </c>
      <c r="K105" s="5">
        <v>0</v>
      </c>
      <c r="L105" s="5">
        <v>0</v>
      </c>
      <c r="M105" s="5">
        <f t="shared" si="38"/>
        <v>2</v>
      </c>
      <c r="N105" s="5">
        <v>2</v>
      </c>
      <c r="O105" s="4">
        <f t="shared" si="34"/>
        <v>306.7</v>
      </c>
      <c r="P105" s="4">
        <v>0</v>
      </c>
      <c r="Q105" s="20">
        <v>0</v>
      </c>
      <c r="R105" s="4">
        <v>306.7</v>
      </c>
      <c r="S105" s="21">
        <v>15004.91</v>
      </c>
      <c r="T105" s="3">
        <f t="shared" si="35"/>
        <v>48.92373655037496</v>
      </c>
      <c r="U105" s="61">
        <f t="shared" si="36"/>
        <v>153.35</v>
      </c>
      <c r="V105" s="1"/>
    </row>
    <row r="106" spans="1:22" ht="17.25" customHeight="1">
      <c r="A106" s="6"/>
      <c r="B106" s="6"/>
      <c r="C106" s="8" t="s">
        <v>70</v>
      </c>
      <c r="D106" s="116">
        <f t="shared" si="37"/>
        <v>1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0</v>
      </c>
      <c r="K106" s="5">
        <v>0</v>
      </c>
      <c r="L106" s="5">
        <v>0</v>
      </c>
      <c r="M106" s="5">
        <f t="shared" si="38"/>
        <v>1</v>
      </c>
      <c r="N106" s="5">
        <v>1</v>
      </c>
      <c r="O106" s="4">
        <f t="shared" si="34"/>
        <v>163.2</v>
      </c>
      <c r="P106" s="4">
        <f>P231+P104</f>
        <v>0</v>
      </c>
      <c r="Q106" s="20">
        <v>0</v>
      </c>
      <c r="R106" s="4">
        <v>163.2</v>
      </c>
      <c r="S106" s="21">
        <v>4243.2</v>
      </c>
      <c r="T106" s="3">
        <f t="shared" si="35"/>
        <v>26</v>
      </c>
      <c r="U106" s="61">
        <f t="shared" si="36"/>
        <v>163.2</v>
      </c>
      <c r="V106" s="1"/>
    </row>
    <row r="107" spans="1:22" ht="17.25" customHeight="1">
      <c r="A107" s="6"/>
      <c r="B107" s="6"/>
      <c r="C107" s="8" t="s">
        <v>71</v>
      </c>
      <c r="D107" s="116">
        <f t="shared" si="37"/>
        <v>1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1</v>
      </c>
      <c r="L107" s="5">
        <v>0</v>
      </c>
      <c r="M107" s="5">
        <f t="shared" si="38"/>
        <v>0</v>
      </c>
      <c r="N107" s="5">
        <v>0</v>
      </c>
      <c r="O107" s="4">
        <f t="shared" si="34"/>
        <v>0</v>
      </c>
      <c r="P107" s="4">
        <v>0</v>
      </c>
      <c r="Q107" s="20">
        <v>0</v>
      </c>
      <c r="R107" s="4">
        <v>0</v>
      </c>
      <c r="S107" s="21">
        <v>0</v>
      </c>
      <c r="T107" s="3" t="str">
        <f t="shared" si="35"/>
        <v>-</v>
      </c>
      <c r="U107" s="61" t="str">
        <f t="shared" si="36"/>
        <v>-</v>
      </c>
      <c r="V107" s="1"/>
    </row>
    <row r="108" spans="1:22" ht="17.25" customHeight="1">
      <c r="A108" s="6"/>
      <c r="B108" s="6"/>
      <c r="C108" s="41" t="s">
        <v>72</v>
      </c>
      <c r="D108" s="144">
        <f t="shared" si="37"/>
        <v>1</v>
      </c>
      <c r="E108" s="14">
        <v>0</v>
      </c>
      <c r="F108" s="14">
        <v>0</v>
      </c>
      <c r="G108" s="14">
        <v>0</v>
      </c>
      <c r="H108" s="14">
        <v>0</v>
      </c>
      <c r="I108" s="14">
        <v>1</v>
      </c>
      <c r="J108" s="14">
        <v>0</v>
      </c>
      <c r="K108" s="14">
        <v>0</v>
      </c>
      <c r="L108" s="14">
        <v>0</v>
      </c>
      <c r="M108" s="14">
        <f t="shared" si="38"/>
        <v>1</v>
      </c>
      <c r="N108" s="14">
        <v>1</v>
      </c>
      <c r="O108" s="24">
        <f t="shared" si="34"/>
        <v>33.9</v>
      </c>
      <c r="P108" s="24">
        <v>0</v>
      </c>
      <c r="Q108" s="22">
        <v>0</v>
      </c>
      <c r="R108" s="24">
        <v>33.9</v>
      </c>
      <c r="S108" s="23">
        <v>2332.32</v>
      </c>
      <c r="T108" s="62">
        <f t="shared" si="35"/>
        <v>68.80000000000001</v>
      </c>
      <c r="U108" s="66">
        <f t="shared" si="36"/>
        <v>33.9</v>
      </c>
      <c r="V108" s="1"/>
    </row>
    <row r="109" spans="1:22" ht="17.25" customHeight="1">
      <c r="A109" s="6"/>
      <c r="B109" s="32"/>
      <c r="C109" s="63" t="s">
        <v>256</v>
      </c>
      <c r="D109" s="145">
        <f t="shared" si="37"/>
        <v>227</v>
      </c>
      <c r="E109" s="102">
        <f>SUM(E83:E108)</f>
        <v>5</v>
      </c>
      <c r="F109" s="102">
        <f aca="true" t="shared" si="39" ref="F109:L109">SUM(F83:F108)</f>
        <v>5</v>
      </c>
      <c r="G109" s="102">
        <f t="shared" si="39"/>
        <v>5</v>
      </c>
      <c r="H109" s="102">
        <f t="shared" si="39"/>
        <v>1</v>
      </c>
      <c r="I109" s="102">
        <f t="shared" si="39"/>
        <v>92</v>
      </c>
      <c r="J109" s="102">
        <f t="shared" si="39"/>
        <v>90</v>
      </c>
      <c r="K109" s="102">
        <f t="shared" si="39"/>
        <v>10</v>
      </c>
      <c r="L109" s="102">
        <f t="shared" si="39"/>
        <v>19</v>
      </c>
      <c r="M109" s="102">
        <f>SUM(M83:M108)</f>
        <v>108</v>
      </c>
      <c r="N109" s="102">
        <f>SUM(N83:N108)</f>
        <v>102</v>
      </c>
      <c r="O109" s="104">
        <f t="shared" si="34"/>
        <v>13840.700000000004</v>
      </c>
      <c r="P109" s="104">
        <f>SUM(P83:P108)</f>
        <v>709.4000000000001</v>
      </c>
      <c r="Q109" s="103">
        <f>SUM(Q83:Q108)</f>
        <v>0</v>
      </c>
      <c r="R109" s="104">
        <f>SUM(R83:R108)</f>
        <v>13131.300000000005</v>
      </c>
      <c r="S109" s="105">
        <f>SUM(S83:S108)</f>
        <v>692851.3699999999</v>
      </c>
      <c r="T109" s="106">
        <f t="shared" si="35"/>
        <v>50.058983288417465</v>
      </c>
      <c r="U109" s="107">
        <f t="shared" si="36"/>
        <v>135.693137254902</v>
      </c>
      <c r="V109" s="1"/>
    </row>
    <row r="110" spans="1:22" ht="17.25" customHeight="1">
      <c r="A110" s="64"/>
      <c r="B110" s="34"/>
      <c r="C110" s="33" t="s">
        <v>204</v>
      </c>
      <c r="D110" s="172">
        <f t="shared" si="37"/>
        <v>227</v>
      </c>
      <c r="E110" s="136">
        <f>+E109</f>
        <v>5</v>
      </c>
      <c r="F110" s="136">
        <f aca="true" t="shared" si="40" ref="F110:S110">+F109</f>
        <v>5</v>
      </c>
      <c r="G110" s="136">
        <f t="shared" si="40"/>
        <v>5</v>
      </c>
      <c r="H110" s="136">
        <f t="shared" si="40"/>
        <v>1</v>
      </c>
      <c r="I110" s="136">
        <f t="shared" si="40"/>
        <v>92</v>
      </c>
      <c r="J110" s="136">
        <f t="shared" si="40"/>
        <v>90</v>
      </c>
      <c r="K110" s="136">
        <f t="shared" si="40"/>
        <v>10</v>
      </c>
      <c r="L110" s="136">
        <f t="shared" si="40"/>
        <v>19</v>
      </c>
      <c r="M110" s="136">
        <f t="shared" si="40"/>
        <v>108</v>
      </c>
      <c r="N110" s="136">
        <f t="shared" si="40"/>
        <v>102</v>
      </c>
      <c r="O110" s="138">
        <f t="shared" si="40"/>
        <v>13840.700000000004</v>
      </c>
      <c r="P110" s="138">
        <f t="shared" si="40"/>
        <v>709.4000000000001</v>
      </c>
      <c r="Q110" s="138">
        <f t="shared" si="40"/>
        <v>0</v>
      </c>
      <c r="R110" s="138">
        <f t="shared" si="40"/>
        <v>13131.300000000005</v>
      </c>
      <c r="S110" s="140">
        <f t="shared" si="40"/>
        <v>692851.3699999999</v>
      </c>
      <c r="T110" s="140">
        <f t="shared" si="35"/>
        <v>50.058983288417465</v>
      </c>
      <c r="U110" s="141">
        <f t="shared" si="36"/>
        <v>135.693137254902</v>
      </c>
      <c r="V110" s="1"/>
    </row>
    <row r="111" spans="1:22" ht="24.75" customHeight="1" thickBot="1">
      <c r="A111" s="31"/>
      <c r="B111" s="31"/>
      <c r="C111" s="30" t="s">
        <v>202</v>
      </c>
      <c r="D111" s="173">
        <f t="shared" si="37"/>
        <v>448</v>
      </c>
      <c r="E111" s="121">
        <f aca="true" t="shared" si="41" ref="E111:M111">SUM(E110,E82)</f>
        <v>5</v>
      </c>
      <c r="F111" s="121">
        <f t="shared" si="41"/>
        <v>5</v>
      </c>
      <c r="G111" s="121">
        <f t="shared" si="41"/>
        <v>5</v>
      </c>
      <c r="H111" s="121">
        <f t="shared" si="41"/>
        <v>1</v>
      </c>
      <c r="I111" s="121">
        <f t="shared" si="41"/>
        <v>177</v>
      </c>
      <c r="J111" s="121">
        <f t="shared" si="41"/>
        <v>225</v>
      </c>
      <c r="K111" s="121">
        <f t="shared" si="41"/>
        <v>10</v>
      </c>
      <c r="L111" s="121">
        <f t="shared" si="41"/>
        <v>20</v>
      </c>
      <c r="M111" s="121">
        <f t="shared" si="41"/>
        <v>193</v>
      </c>
      <c r="N111" s="121">
        <f>SUM(N110,N82)</f>
        <v>187</v>
      </c>
      <c r="O111" s="122">
        <f t="shared" si="34"/>
        <v>19408.100000000006</v>
      </c>
      <c r="P111" s="122">
        <f>SUM(P110,P82)</f>
        <v>709.4000000000001</v>
      </c>
      <c r="Q111" s="122">
        <f>SUM(Q110,Q82)</f>
        <v>0</v>
      </c>
      <c r="R111" s="122">
        <f>SUM(R110,R82)</f>
        <v>18698.700000000004</v>
      </c>
      <c r="S111" s="123">
        <f>SUM(S110,S82)</f>
        <v>980317.8699999999</v>
      </c>
      <c r="T111" s="123">
        <f t="shared" si="35"/>
        <v>50.51075942518843</v>
      </c>
      <c r="U111" s="123">
        <f t="shared" si="36"/>
        <v>103.78663101604282</v>
      </c>
      <c r="V111" s="1"/>
    </row>
    <row r="112" spans="1:22" ht="17.25" customHeight="1">
      <c r="A112" s="6"/>
      <c r="B112" s="6"/>
      <c r="C112" s="8" t="s">
        <v>89</v>
      </c>
      <c r="D112" s="116">
        <f t="shared" si="37"/>
        <v>4</v>
      </c>
      <c r="E112" s="5">
        <v>0</v>
      </c>
      <c r="F112" s="5">
        <v>0</v>
      </c>
      <c r="G112" s="5">
        <v>0</v>
      </c>
      <c r="H112" s="5">
        <v>0</v>
      </c>
      <c r="I112" s="5">
        <v>3</v>
      </c>
      <c r="J112" s="5">
        <v>1</v>
      </c>
      <c r="K112" s="5">
        <v>0</v>
      </c>
      <c r="L112" s="5">
        <v>0</v>
      </c>
      <c r="M112" s="5">
        <f t="shared" si="38"/>
        <v>3</v>
      </c>
      <c r="N112" s="5">
        <v>3</v>
      </c>
      <c r="O112" s="4">
        <f t="shared" si="34"/>
        <v>145.59</v>
      </c>
      <c r="P112" s="4">
        <v>0</v>
      </c>
      <c r="Q112" s="20">
        <v>0</v>
      </c>
      <c r="R112" s="4">
        <v>145.59</v>
      </c>
      <c r="S112" s="21">
        <v>5102.46</v>
      </c>
      <c r="T112" s="3">
        <f t="shared" si="35"/>
        <v>35.046775190603746</v>
      </c>
      <c r="U112" s="61">
        <f t="shared" si="36"/>
        <v>48.53</v>
      </c>
      <c r="V112" s="1"/>
    </row>
    <row r="113" spans="1:22" ht="17.25" customHeight="1">
      <c r="A113" s="6"/>
      <c r="B113" s="74"/>
      <c r="C113" s="7" t="s">
        <v>197</v>
      </c>
      <c r="D113" s="116">
        <f t="shared" si="37"/>
        <v>2</v>
      </c>
      <c r="E113" s="5">
        <v>0</v>
      </c>
      <c r="F113" s="5">
        <v>0</v>
      </c>
      <c r="G113" s="5">
        <v>0</v>
      </c>
      <c r="H113" s="5">
        <v>0</v>
      </c>
      <c r="I113" s="5">
        <v>2</v>
      </c>
      <c r="J113" s="5">
        <v>0</v>
      </c>
      <c r="K113" s="5">
        <v>0</v>
      </c>
      <c r="L113" s="5">
        <v>0</v>
      </c>
      <c r="M113" s="5">
        <f t="shared" si="38"/>
        <v>2</v>
      </c>
      <c r="N113" s="5">
        <v>2</v>
      </c>
      <c r="O113" s="4">
        <f t="shared" si="34"/>
        <v>249.23</v>
      </c>
      <c r="P113" s="4">
        <v>0</v>
      </c>
      <c r="Q113" s="20">
        <v>0</v>
      </c>
      <c r="R113" s="4">
        <v>249.23</v>
      </c>
      <c r="S113" s="21">
        <v>8259.94</v>
      </c>
      <c r="T113" s="3">
        <f t="shared" si="35"/>
        <v>33.14183685752117</v>
      </c>
      <c r="U113" s="61">
        <f t="shared" si="36"/>
        <v>124.615</v>
      </c>
      <c r="V113" s="10"/>
    </row>
    <row r="114" spans="1:22" ht="17.25" customHeight="1">
      <c r="A114" s="6"/>
      <c r="B114" s="6" t="s">
        <v>167</v>
      </c>
      <c r="C114" s="8" t="s">
        <v>90</v>
      </c>
      <c r="D114" s="116">
        <f t="shared" si="37"/>
        <v>1</v>
      </c>
      <c r="E114" s="5">
        <v>0</v>
      </c>
      <c r="F114" s="5">
        <v>0</v>
      </c>
      <c r="G114" s="5">
        <v>0</v>
      </c>
      <c r="H114" s="5">
        <v>0</v>
      </c>
      <c r="I114" s="5">
        <v>1</v>
      </c>
      <c r="J114" s="5">
        <v>0</v>
      </c>
      <c r="K114" s="5">
        <v>0</v>
      </c>
      <c r="L114" s="5">
        <v>0</v>
      </c>
      <c r="M114" s="5">
        <f t="shared" si="38"/>
        <v>1</v>
      </c>
      <c r="N114" s="5">
        <v>1</v>
      </c>
      <c r="O114" s="4">
        <f t="shared" si="34"/>
        <v>100.13</v>
      </c>
      <c r="P114" s="4">
        <v>0</v>
      </c>
      <c r="Q114" s="20">
        <v>0</v>
      </c>
      <c r="R114" s="4">
        <v>100.13</v>
      </c>
      <c r="S114" s="21">
        <v>3544.6</v>
      </c>
      <c r="T114" s="3">
        <f t="shared" si="35"/>
        <v>35.399980025966244</v>
      </c>
      <c r="U114" s="61">
        <f t="shared" si="36"/>
        <v>100.13</v>
      </c>
      <c r="V114" s="1"/>
    </row>
    <row r="115" spans="1:22" ht="17.25" customHeight="1">
      <c r="A115" s="6"/>
      <c r="B115" s="6"/>
      <c r="C115" s="41" t="s">
        <v>91</v>
      </c>
      <c r="D115" s="144">
        <f t="shared" si="37"/>
        <v>1</v>
      </c>
      <c r="E115" s="14">
        <v>0</v>
      </c>
      <c r="F115" s="14">
        <v>0</v>
      </c>
      <c r="G115" s="14">
        <v>0</v>
      </c>
      <c r="H115" s="14">
        <v>0</v>
      </c>
      <c r="I115" s="14">
        <v>1</v>
      </c>
      <c r="J115" s="14">
        <v>0</v>
      </c>
      <c r="K115" s="14">
        <v>0</v>
      </c>
      <c r="L115" s="14">
        <v>0</v>
      </c>
      <c r="M115" s="14">
        <f t="shared" si="38"/>
        <v>1</v>
      </c>
      <c r="N115" s="14">
        <v>1</v>
      </c>
      <c r="O115" s="24">
        <f t="shared" si="34"/>
        <v>253.93</v>
      </c>
      <c r="P115" s="24">
        <v>0</v>
      </c>
      <c r="Q115" s="22">
        <v>0</v>
      </c>
      <c r="R115" s="24">
        <v>253.93</v>
      </c>
      <c r="S115" s="23">
        <v>5535.67</v>
      </c>
      <c r="T115" s="62">
        <f t="shared" si="35"/>
        <v>21.7999842476273</v>
      </c>
      <c r="U115" s="66">
        <f t="shared" si="36"/>
        <v>253.93</v>
      </c>
      <c r="V115" s="1"/>
    </row>
    <row r="116" spans="1:22" ht="17.25" customHeight="1">
      <c r="A116" s="251" t="s">
        <v>92</v>
      </c>
      <c r="B116" s="32"/>
      <c r="C116" s="63" t="s">
        <v>183</v>
      </c>
      <c r="D116" s="145">
        <f t="shared" si="37"/>
        <v>8</v>
      </c>
      <c r="E116" s="154">
        <f aca="true" t="shared" si="42" ref="E116:S116">SUM(E112:E115)</f>
        <v>0</v>
      </c>
      <c r="F116" s="154">
        <f t="shared" si="42"/>
        <v>0</v>
      </c>
      <c r="G116" s="154">
        <f t="shared" si="42"/>
        <v>0</v>
      </c>
      <c r="H116" s="154">
        <f t="shared" si="42"/>
        <v>0</v>
      </c>
      <c r="I116" s="154">
        <f t="shared" si="42"/>
        <v>7</v>
      </c>
      <c r="J116" s="154">
        <f t="shared" si="42"/>
        <v>1</v>
      </c>
      <c r="K116" s="154">
        <f t="shared" si="42"/>
        <v>0</v>
      </c>
      <c r="L116" s="154">
        <f t="shared" si="42"/>
        <v>0</v>
      </c>
      <c r="M116" s="154">
        <f t="shared" si="38"/>
        <v>7</v>
      </c>
      <c r="N116" s="154">
        <f t="shared" si="42"/>
        <v>7</v>
      </c>
      <c r="O116" s="104">
        <f t="shared" si="34"/>
        <v>748.88</v>
      </c>
      <c r="P116" s="104">
        <f t="shared" si="42"/>
        <v>0</v>
      </c>
      <c r="Q116" s="104">
        <f t="shared" si="42"/>
        <v>0</v>
      </c>
      <c r="R116" s="104">
        <f t="shared" si="42"/>
        <v>748.88</v>
      </c>
      <c r="S116" s="105">
        <f t="shared" si="42"/>
        <v>22442.67</v>
      </c>
      <c r="T116" s="106">
        <f t="shared" si="35"/>
        <v>29.9683126802692</v>
      </c>
      <c r="U116" s="107">
        <f t="shared" si="36"/>
        <v>106.98285714285714</v>
      </c>
      <c r="V116" s="1"/>
    </row>
    <row r="117" spans="1:22" ht="17.25" customHeight="1">
      <c r="A117" s="253"/>
      <c r="B117" s="6"/>
      <c r="C117" s="8" t="s">
        <v>93</v>
      </c>
      <c r="D117" s="116">
        <f t="shared" si="37"/>
        <v>3</v>
      </c>
      <c r="E117" s="5">
        <v>0</v>
      </c>
      <c r="F117" s="5">
        <v>0</v>
      </c>
      <c r="G117" s="5">
        <v>0</v>
      </c>
      <c r="H117" s="5">
        <v>0</v>
      </c>
      <c r="I117" s="5">
        <v>2</v>
      </c>
      <c r="J117" s="5">
        <v>1</v>
      </c>
      <c r="K117" s="5">
        <v>0</v>
      </c>
      <c r="L117" s="5">
        <v>0</v>
      </c>
      <c r="M117" s="5">
        <f t="shared" si="38"/>
        <v>2</v>
      </c>
      <c r="N117" s="5">
        <v>2</v>
      </c>
      <c r="O117" s="4">
        <f t="shared" si="34"/>
        <v>500.36</v>
      </c>
      <c r="P117" s="4">
        <v>0</v>
      </c>
      <c r="Q117" s="20">
        <v>0</v>
      </c>
      <c r="R117" s="4">
        <v>500.36</v>
      </c>
      <c r="S117" s="21">
        <v>16055.28</v>
      </c>
      <c r="T117" s="3">
        <f t="shared" si="35"/>
        <v>32.08745703093773</v>
      </c>
      <c r="U117" s="61">
        <f t="shared" si="36"/>
        <v>250.18</v>
      </c>
      <c r="V117" s="1"/>
    </row>
    <row r="118" spans="1:22" ht="17.25" customHeight="1">
      <c r="A118" s="6"/>
      <c r="B118" s="251" t="s">
        <v>94</v>
      </c>
      <c r="C118" s="8" t="s">
        <v>95</v>
      </c>
      <c r="D118" s="116">
        <f t="shared" si="37"/>
        <v>3</v>
      </c>
      <c r="E118" s="5">
        <v>0</v>
      </c>
      <c r="F118" s="5">
        <v>0</v>
      </c>
      <c r="G118" s="5">
        <v>0</v>
      </c>
      <c r="H118" s="5">
        <v>0</v>
      </c>
      <c r="I118" s="5">
        <v>2</v>
      </c>
      <c r="J118" s="5">
        <v>1</v>
      </c>
      <c r="K118" s="5">
        <v>0</v>
      </c>
      <c r="L118" s="5">
        <v>0</v>
      </c>
      <c r="M118" s="5">
        <f t="shared" si="38"/>
        <v>2</v>
      </c>
      <c r="N118" s="5">
        <v>2</v>
      </c>
      <c r="O118" s="4">
        <f t="shared" si="34"/>
        <v>76.22</v>
      </c>
      <c r="P118" s="4">
        <v>0</v>
      </c>
      <c r="Q118" s="20">
        <v>0</v>
      </c>
      <c r="R118" s="4">
        <v>76.22</v>
      </c>
      <c r="S118" s="21">
        <v>1987.38</v>
      </c>
      <c r="T118" s="3">
        <f t="shared" si="35"/>
        <v>26.074258724744162</v>
      </c>
      <c r="U118" s="61">
        <f t="shared" si="36"/>
        <v>38.11</v>
      </c>
      <c r="V118" s="10"/>
    </row>
    <row r="119" spans="1:22" ht="17.25" customHeight="1">
      <c r="A119" s="6"/>
      <c r="B119" s="252"/>
      <c r="C119" s="41" t="s">
        <v>96</v>
      </c>
      <c r="D119" s="144">
        <f t="shared" si="37"/>
        <v>1</v>
      </c>
      <c r="E119" s="14">
        <v>0</v>
      </c>
      <c r="F119" s="14">
        <v>0</v>
      </c>
      <c r="G119" s="14">
        <v>0</v>
      </c>
      <c r="H119" s="14">
        <v>0</v>
      </c>
      <c r="I119" s="14">
        <v>1</v>
      </c>
      <c r="J119" s="14">
        <v>0</v>
      </c>
      <c r="K119" s="14">
        <v>0</v>
      </c>
      <c r="L119" s="14">
        <v>0</v>
      </c>
      <c r="M119" s="14">
        <f t="shared" si="38"/>
        <v>1</v>
      </c>
      <c r="N119" s="14">
        <v>1</v>
      </c>
      <c r="O119" s="24">
        <f t="shared" si="34"/>
        <v>259.95</v>
      </c>
      <c r="P119" s="24">
        <v>0</v>
      </c>
      <c r="Q119" s="22">
        <v>0</v>
      </c>
      <c r="R119" s="24">
        <v>259.95</v>
      </c>
      <c r="S119" s="23">
        <v>9618.15</v>
      </c>
      <c r="T119" s="62">
        <f t="shared" si="35"/>
        <v>37</v>
      </c>
      <c r="U119" s="66">
        <f t="shared" si="36"/>
        <v>259.95</v>
      </c>
      <c r="V119" s="1"/>
    </row>
    <row r="120" spans="1:22" ht="17.25" customHeight="1">
      <c r="A120" s="6"/>
      <c r="B120" s="32"/>
      <c r="C120" s="63" t="s">
        <v>183</v>
      </c>
      <c r="D120" s="145">
        <f t="shared" si="37"/>
        <v>7</v>
      </c>
      <c r="E120" s="102">
        <f aca="true" t="shared" si="43" ref="E120:S120">SUM(E117:E119)</f>
        <v>0</v>
      </c>
      <c r="F120" s="102">
        <f t="shared" si="43"/>
        <v>0</v>
      </c>
      <c r="G120" s="102">
        <f t="shared" si="43"/>
        <v>0</v>
      </c>
      <c r="H120" s="102">
        <f t="shared" si="43"/>
        <v>0</v>
      </c>
      <c r="I120" s="102">
        <f t="shared" si="43"/>
        <v>5</v>
      </c>
      <c r="J120" s="102">
        <f t="shared" si="43"/>
        <v>2</v>
      </c>
      <c r="K120" s="102">
        <f t="shared" si="43"/>
        <v>0</v>
      </c>
      <c r="L120" s="102">
        <f t="shared" si="43"/>
        <v>0</v>
      </c>
      <c r="M120" s="102">
        <f t="shared" si="38"/>
        <v>5</v>
      </c>
      <c r="N120" s="102">
        <f t="shared" si="43"/>
        <v>5</v>
      </c>
      <c r="O120" s="104">
        <f t="shared" si="34"/>
        <v>836.53</v>
      </c>
      <c r="P120" s="104">
        <v>0</v>
      </c>
      <c r="Q120" s="103">
        <f t="shared" si="43"/>
        <v>0</v>
      </c>
      <c r="R120" s="104">
        <f>SUM(R117:R119)</f>
        <v>836.53</v>
      </c>
      <c r="S120" s="105">
        <f t="shared" si="43"/>
        <v>27660.809999999998</v>
      </c>
      <c r="T120" s="106">
        <f t="shared" si="35"/>
        <v>33.06613032407684</v>
      </c>
      <c r="U120" s="107">
        <f t="shared" si="36"/>
        <v>167.30599999999998</v>
      </c>
      <c r="V120" s="1"/>
    </row>
    <row r="121" spans="1:22" ht="24.75" customHeight="1" thickBot="1">
      <c r="A121" s="31"/>
      <c r="B121" s="31"/>
      <c r="C121" s="30" t="s">
        <v>202</v>
      </c>
      <c r="D121" s="155">
        <f t="shared" si="37"/>
        <v>15</v>
      </c>
      <c r="E121" s="97">
        <f aca="true" t="shared" si="44" ref="E121:S121">E116+E120</f>
        <v>0</v>
      </c>
      <c r="F121" s="97">
        <f t="shared" si="44"/>
        <v>0</v>
      </c>
      <c r="G121" s="97">
        <f t="shared" si="44"/>
        <v>0</v>
      </c>
      <c r="H121" s="97">
        <f t="shared" si="44"/>
        <v>0</v>
      </c>
      <c r="I121" s="97">
        <f t="shared" si="44"/>
        <v>12</v>
      </c>
      <c r="J121" s="97">
        <f t="shared" si="44"/>
        <v>3</v>
      </c>
      <c r="K121" s="97">
        <f t="shared" si="44"/>
        <v>0</v>
      </c>
      <c r="L121" s="97">
        <f t="shared" si="44"/>
        <v>0</v>
      </c>
      <c r="M121" s="97">
        <f t="shared" si="38"/>
        <v>12</v>
      </c>
      <c r="N121" s="97">
        <f t="shared" si="44"/>
        <v>12</v>
      </c>
      <c r="O121" s="98">
        <f t="shared" si="34"/>
        <v>1585.4099999999999</v>
      </c>
      <c r="P121" s="98">
        <f t="shared" si="44"/>
        <v>0</v>
      </c>
      <c r="Q121" s="113">
        <f t="shared" si="44"/>
        <v>0</v>
      </c>
      <c r="R121" s="98">
        <f t="shared" si="44"/>
        <v>1585.4099999999999</v>
      </c>
      <c r="S121" s="99">
        <f t="shared" si="44"/>
        <v>50103.479999999996</v>
      </c>
      <c r="T121" s="114">
        <f t="shared" si="35"/>
        <v>31.602853520540428</v>
      </c>
      <c r="U121" s="115">
        <f t="shared" si="36"/>
        <v>132.11749999999998</v>
      </c>
      <c r="V121" s="1"/>
    </row>
    <row r="122" spans="1:22" ht="17.25" customHeight="1">
      <c r="A122" s="72"/>
      <c r="B122" s="77" t="s">
        <v>98</v>
      </c>
      <c r="C122" s="78" t="s">
        <v>97</v>
      </c>
      <c r="D122" s="174">
        <f t="shared" si="37"/>
        <v>2</v>
      </c>
      <c r="E122" s="175">
        <v>0</v>
      </c>
      <c r="F122" s="175">
        <v>0</v>
      </c>
      <c r="G122" s="175">
        <v>0</v>
      </c>
      <c r="H122" s="175">
        <v>0</v>
      </c>
      <c r="I122" s="175">
        <v>0</v>
      </c>
      <c r="J122" s="175">
        <v>2</v>
      </c>
      <c r="K122" s="175">
        <v>0</v>
      </c>
      <c r="L122" s="175">
        <v>0</v>
      </c>
      <c r="M122" s="175">
        <f t="shared" si="38"/>
        <v>0</v>
      </c>
      <c r="N122" s="175">
        <v>0</v>
      </c>
      <c r="O122" s="176">
        <f t="shared" si="34"/>
        <v>0</v>
      </c>
      <c r="P122" s="176">
        <v>0</v>
      </c>
      <c r="Q122" s="177">
        <v>0</v>
      </c>
      <c r="R122" s="176">
        <v>0</v>
      </c>
      <c r="S122" s="178">
        <v>0</v>
      </c>
      <c r="T122" s="179" t="str">
        <f t="shared" si="35"/>
        <v>-</v>
      </c>
      <c r="U122" s="180" t="str">
        <f t="shared" si="36"/>
        <v>-</v>
      </c>
      <c r="V122" s="1"/>
    </row>
    <row r="123" spans="1:22" ht="17.25" customHeight="1">
      <c r="A123" s="28"/>
      <c r="B123" s="45"/>
      <c r="C123" s="35" t="s">
        <v>205</v>
      </c>
      <c r="D123" s="172">
        <f>D122</f>
        <v>2</v>
      </c>
      <c r="E123" s="136">
        <f aca="true" t="shared" si="45" ref="E123:U123">E122</f>
        <v>0</v>
      </c>
      <c r="F123" s="136">
        <f t="shared" si="45"/>
        <v>0</v>
      </c>
      <c r="G123" s="136">
        <f t="shared" si="45"/>
        <v>0</v>
      </c>
      <c r="H123" s="136">
        <f t="shared" si="45"/>
        <v>0</v>
      </c>
      <c r="I123" s="136">
        <f t="shared" si="45"/>
        <v>0</v>
      </c>
      <c r="J123" s="136">
        <f t="shared" si="45"/>
        <v>2</v>
      </c>
      <c r="K123" s="136">
        <f t="shared" si="45"/>
        <v>0</v>
      </c>
      <c r="L123" s="136">
        <f t="shared" si="45"/>
        <v>0</v>
      </c>
      <c r="M123" s="136">
        <f t="shared" si="45"/>
        <v>0</v>
      </c>
      <c r="N123" s="136">
        <f t="shared" si="45"/>
        <v>0</v>
      </c>
      <c r="O123" s="137">
        <f t="shared" si="45"/>
        <v>0</v>
      </c>
      <c r="P123" s="137">
        <f t="shared" si="45"/>
        <v>0</v>
      </c>
      <c r="Q123" s="138">
        <f t="shared" si="45"/>
        <v>0</v>
      </c>
      <c r="R123" s="137">
        <f t="shared" si="45"/>
        <v>0</v>
      </c>
      <c r="S123" s="139">
        <f t="shared" si="45"/>
        <v>0</v>
      </c>
      <c r="T123" s="140" t="str">
        <f t="shared" si="45"/>
        <v>-</v>
      </c>
      <c r="U123" s="141" t="str">
        <f t="shared" si="45"/>
        <v>-</v>
      </c>
      <c r="V123" s="1"/>
    </row>
    <row r="124" spans="1:22" ht="17.25" customHeight="1">
      <c r="A124" s="64"/>
      <c r="B124" s="79"/>
      <c r="C124" s="8" t="s">
        <v>100</v>
      </c>
      <c r="D124" s="116">
        <f t="shared" si="37"/>
        <v>2</v>
      </c>
      <c r="E124" s="5">
        <v>0</v>
      </c>
      <c r="F124" s="5">
        <v>0</v>
      </c>
      <c r="G124" s="5">
        <v>0</v>
      </c>
      <c r="H124" s="5">
        <v>0</v>
      </c>
      <c r="I124" s="5">
        <v>1</v>
      </c>
      <c r="J124" s="5">
        <v>0</v>
      </c>
      <c r="K124" s="5">
        <v>1</v>
      </c>
      <c r="L124" s="5">
        <v>0</v>
      </c>
      <c r="M124" s="5">
        <f t="shared" si="38"/>
        <v>1</v>
      </c>
      <c r="N124" s="5">
        <v>1</v>
      </c>
      <c r="O124" s="4">
        <f t="shared" si="34"/>
        <v>42.2</v>
      </c>
      <c r="P124" s="4">
        <v>0</v>
      </c>
      <c r="Q124" s="20">
        <v>0</v>
      </c>
      <c r="R124" s="4">
        <v>42.2</v>
      </c>
      <c r="S124" s="21">
        <v>1316.64</v>
      </c>
      <c r="T124" s="3">
        <f t="shared" si="35"/>
        <v>31.2</v>
      </c>
      <c r="U124" s="61">
        <f t="shared" si="36"/>
        <v>42.2</v>
      </c>
      <c r="V124" s="1"/>
    </row>
    <row r="125" spans="1:22" ht="17.25" customHeight="1">
      <c r="A125" s="6"/>
      <c r="B125" s="64"/>
      <c r="C125" s="8" t="s">
        <v>245</v>
      </c>
      <c r="D125" s="116">
        <f>SUM(E125:L125)</f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0</v>
      </c>
      <c r="L125" s="5">
        <v>0</v>
      </c>
      <c r="M125" s="5">
        <f t="shared" si="38"/>
        <v>0</v>
      </c>
      <c r="N125" s="5">
        <v>0</v>
      </c>
      <c r="O125" s="4">
        <v>0</v>
      </c>
      <c r="P125" s="4">
        <v>0</v>
      </c>
      <c r="Q125" s="20">
        <v>0</v>
      </c>
      <c r="R125" s="4">
        <v>0</v>
      </c>
      <c r="S125" s="21">
        <v>0</v>
      </c>
      <c r="T125" s="3" t="str">
        <f t="shared" si="35"/>
        <v>-</v>
      </c>
      <c r="U125" s="61" t="str">
        <f t="shared" si="36"/>
        <v>-</v>
      </c>
      <c r="V125" s="1"/>
    </row>
    <row r="126" spans="1:22" ht="17.25" customHeight="1">
      <c r="A126" s="6"/>
      <c r="B126" s="69" t="s">
        <v>99</v>
      </c>
      <c r="C126" s="8" t="s">
        <v>244</v>
      </c>
      <c r="D126" s="116">
        <f t="shared" si="37"/>
        <v>1</v>
      </c>
      <c r="E126" s="5">
        <v>0</v>
      </c>
      <c r="F126" s="5">
        <v>0</v>
      </c>
      <c r="G126" s="5">
        <v>0</v>
      </c>
      <c r="H126" s="5">
        <v>0</v>
      </c>
      <c r="I126" s="5">
        <v>1</v>
      </c>
      <c r="J126" s="5">
        <v>0</v>
      </c>
      <c r="K126" s="5">
        <v>0</v>
      </c>
      <c r="L126" s="5">
        <v>0</v>
      </c>
      <c r="M126" s="5">
        <f t="shared" si="38"/>
        <v>1</v>
      </c>
      <c r="N126" s="5">
        <v>1</v>
      </c>
      <c r="O126" s="4">
        <f t="shared" si="34"/>
        <v>51.6</v>
      </c>
      <c r="P126" s="4">
        <v>0</v>
      </c>
      <c r="Q126" s="20">
        <v>0</v>
      </c>
      <c r="R126" s="4">
        <v>51.6</v>
      </c>
      <c r="S126" s="21">
        <v>1599.6</v>
      </c>
      <c r="T126" s="3">
        <f t="shared" si="35"/>
        <v>30.999999999999996</v>
      </c>
      <c r="U126" s="61">
        <f t="shared" si="36"/>
        <v>51.6</v>
      </c>
      <c r="V126" s="1"/>
    </row>
    <row r="127" spans="1:22" ht="17.25" customHeight="1">
      <c r="A127" s="249" t="s">
        <v>97</v>
      </c>
      <c r="B127" s="80"/>
      <c r="C127" s="71" t="s">
        <v>183</v>
      </c>
      <c r="D127" s="149">
        <f t="shared" si="37"/>
        <v>4</v>
      </c>
      <c r="E127" s="150">
        <f>SUM(E124:E126)</f>
        <v>0</v>
      </c>
      <c r="F127" s="150">
        <f aca="true" t="shared" si="46" ref="F127:S127">SUM(F124:F126)</f>
        <v>0</v>
      </c>
      <c r="G127" s="150">
        <f t="shared" si="46"/>
        <v>0</v>
      </c>
      <c r="H127" s="150">
        <f t="shared" si="46"/>
        <v>0</v>
      </c>
      <c r="I127" s="150">
        <f t="shared" si="46"/>
        <v>2</v>
      </c>
      <c r="J127" s="150">
        <f t="shared" si="46"/>
        <v>1</v>
      </c>
      <c r="K127" s="150">
        <f t="shared" si="46"/>
        <v>1</v>
      </c>
      <c r="L127" s="150">
        <f t="shared" si="46"/>
        <v>0</v>
      </c>
      <c r="M127" s="150">
        <f t="shared" si="38"/>
        <v>2</v>
      </c>
      <c r="N127" s="150">
        <f t="shared" si="46"/>
        <v>2</v>
      </c>
      <c r="O127" s="152">
        <f t="shared" si="34"/>
        <v>93.80000000000001</v>
      </c>
      <c r="P127" s="152">
        <f t="shared" si="46"/>
        <v>0</v>
      </c>
      <c r="Q127" s="152">
        <f t="shared" si="46"/>
        <v>0</v>
      </c>
      <c r="R127" s="152">
        <f t="shared" si="46"/>
        <v>93.80000000000001</v>
      </c>
      <c r="S127" s="153">
        <f t="shared" si="46"/>
        <v>2916.24</v>
      </c>
      <c r="T127" s="153">
        <f t="shared" si="35"/>
        <v>31.089978678038374</v>
      </c>
      <c r="U127" s="146">
        <f t="shared" si="36"/>
        <v>46.900000000000006</v>
      </c>
      <c r="V127" s="1"/>
    </row>
    <row r="128" spans="1:22" ht="17.25" customHeight="1">
      <c r="A128" s="250"/>
      <c r="B128" s="6"/>
      <c r="C128" s="8" t="s">
        <v>101</v>
      </c>
      <c r="D128" s="116">
        <f t="shared" si="37"/>
        <v>2</v>
      </c>
      <c r="E128" s="5">
        <v>0</v>
      </c>
      <c r="F128" s="5">
        <v>0</v>
      </c>
      <c r="G128" s="5">
        <v>0</v>
      </c>
      <c r="H128" s="5">
        <v>0</v>
      </c>
      <c r="I128" s="5">
        <v>2</v>
      </c>
      <c r="J128" s="5">
        <v>0</v>
      </c>
      <c r="K128" s="5">
        <v>0</v>
      </c>
      <c r="L128" s="5">
        <v>0</v>
      </c>
      <c r="M128" s="5">
        <f t="shared" si="38"/>
        <v>2</v>
      </c>
      <c r="N128" s="5">
        <v>2</v>
      </c>
      <c r="O128" s="4">
        <f t="shared" si="34"/>
        <v>437.6</v>
      </c>
      <c r="P128" s="124">
        <v>0</v>
      </c>
      <c r="Q128" s="20">
        <v>0</v>
      </c>
      <c r="R128" s="124">
        <v>437.6</v>
      </c>
      <c r="S128" s="21">
        <v>11228.88</v>
      </c>
      <c r="T128" s="3">
        <f t="shared" si="35"/>
        <v>25.660146252285188</v>
      </c>
      <c r="U128" s="61">
        <f t="shared" si="36"/>
        <v>218.8</v>
      </c>
      <c r="V128" s="1"/>
    </row>
    <row r="129" spans="1:22" ht="17.25" customHeight="1">
      <c r="A129" s="74"/>
      <c r="B129" s="69" t="s">
        <v>102</v>
      </c>
      <c r="C129" s="41" t="s">
        <v>103</v>
      </c>
      <c r="D129" s="144">
        <f t="shared" si="37"/>
        <v>2</v>
      </c>
      <c r="E129" s="14">
        <v>0</v>
      </c>
      <c r="F129" s="14">
        <v>1</v>
      </c>
      <c r="G129" s="14">
        <v>0</v>
      </c>
      <c r="H129" s="14">
        <v>0</v>
      </c>
      <c r="I129" s="14">
        <v>1</v>
      </c>
      <c r="J129" s="14">
        <v>0</v>
      </c>
      <c r="K129" s="14">
        <v>0</v>
      </c>
      <c r="L129" s="14">
        <v>0</v>
      </c>
      <c r="M129" s="14">
        <f t="shared" si="38"/>
        <v>2</v>
      </c>
      <c r="N129" s="14">
        <v>1</v>
      </c>
      <c r="O129" s="24">
        <f t="shared" si="34"/>
        <v>70</v>
      </c>
      <c r="P129" s="24">
        <v>0</v>
      </c>
      <c r="Q129" s="22">
        <v>2.1</v>
      </c>
      <c r="R129" s="24">
        <v>67.9</v>
      </c>
      <c r="S129" s="23">
        <v>1038.87</v>
      </c>
      <c r="T129" s="62">
        <f t="shared" si="35"/>
        <v>14.841</v>
      </c>
      <c r="U129" s="66">
        <f t="shared" si="36"/>
        <v>70</v>
      </c>
      <c r="V129" s="1"/>
    </row>
    <row r="130" spans="1:22" ht="17.25" customHeight="1">
      <c r="A130" s="6"/>
      <c r="B130" s="32"/>
      <c r="C130" s="63" t="s">
        <v>183</v>
      </c>
      <c r="D130" s="145">
        <f t="shared" si="37"/>
        <v>4</v>
      </c>
      <c r="E130" s="102">
        <f aca="true" t="shared" si="47" ref="E130:S130">E128+E129</f>
        <v>0</v>
      </c>
      <c r="F130" s="102">
        <f t="shared" si="47"/>
        <v>1</v>
      </c>
      <c r="G130" s="102">
        <f t="shared" si="47"/>
        <v>0</v>
      </c>
      <c r="H130" s="102">
        <f t="shared" si="47"/>
        <v>0</v>
      </c>
      <c r="I130" s="102">
        <f t="shared" si="47"/>
        <v>3</v>
      </c>
      <c r="J130" s="102">
        <f t="shared" si="47"/>
        <v>0</v>
      </c>
      <c r="K130" s="102">
        <f t="shared" si="47"/>
        <v>0</v>
      </c>
      <c r="L130" s="102">
        <f t="shared" si="47"/>
        <v>0</v>
      </c>
      <c r="M130" s="102">
        <f t="shared" si="38"/>
        <v>4</v>
      </c>
      <c r="N130" s="102">
        <f t="shared" si="47"/>
        <v>3</v>
      </c>
      <c r="O130" s="104">
        <f t="shared" si="34"/>
        <v>507.6</v>
      </c>
      <c r="P130" s="104">
        <f>SUM(P128:P129)</f>
        <v>0</v>
      </c>
      <c r="Q130" s="103">
        <f t="shared" si="47"/>
        <v>2.1</v>
      </c>
      <c r="R130" s="104">
        <f>SUM(R128:R129)</f>
        <v>505.5</v>
      </c>
      <c r="S130" s="105">
        <f t="shared" si="47"/>
        <v>12267.75</v>
      </c>
      <c r="T130" s="106">
        <f t="shared" si="35"/>
        <v>24.168144208037823</v>
      </c>
      <c r="U130" s="107">
        <f t="shared" si="36"/>
        <v>169.20000000000002</v>
      </c>
      <c r="V130" s="1"/>
    </row>
    <row r="131" spans="1:22" ht="17.25" customHeight="1">
      <c r="A131" s="6"/>
      <c r="B131" s="32"/>
      <c r="C131" s="35" t="s">
        <v>168</v>
      </c>
      <c r="D131" s="145">
        <f t="shared" si="37"/>
        <v>8</v>
      </c>
      <c r="E131" s="102">
        <f>SUM(E127,E130)</f>
        <v>0</v>
      </c>
      <c r="F131" s="102">
        <f>SUM(F127,F130)</f>
        <v>1</v>
      </c>
      <c r="G131" s="102">
        <f>SUM(G127,G130)</f>
        <v>0</v>
      </c>
      <c r="H131" s="102">
        <f aca="true" t="shared" si="48" ref="H131:S131">SUM(H127,H130)</f>
        <v>0</v>
      </c>
      <c r="I131" s="102">
        <f t="shared" si="48"/>
        <v>5</v>
      </c>
      <c r="J131" s="102">
        <f t="shared" si="48"/>
        <v>1</v>
      </c>
      <c r="K131" s="102">
        <f t="shared" si="48"/>
        <v>1</v>
      </c>
      <c r="L131" s="102">
        <f t="shared" si="48"/>
        <v>0</v>
      </c>
      <c r="M131" s="102">
        <f t="shared" si="38"/>
        <v>6</v>
      </c>
      <c r="N131" s="102">
        <f t="shared" si="48"/>
        <v>5</v>
      </c>
      <c r="O131" s="103">
        <f t="shared" si="34"/>
        <v>601.4</v>
      </c>
      <c r="P131" s="103">
        <f t="shared" si="48"/>
        <v>0</v>
      </c>
      <c r="Q131" s="103">
        <f t="shared" si="48"/>
        <v>2.1</v>
      </c>
      <c r="R131" s="103">
        <f t="shared" si="48"/>
        <v>599.3</v>
      </c>
      <c r="S131" s="106">
        <f t="shared" si="48"/>
        <v>15183.99</v>
      </c>
      <c r="T131" s="106">
        <f t="shared" si="35"/>
        <v>25.24773860991021</v>
      </c>
      <c r="U131" s="106">
        <f t="shared" si="36"/>
        <v>120.28</v>
      </c>
      <c r="V131" s="1"/>
    </row>
    <row r="132" spans="1:22" ht="17.25" customHeight="1" thickBot="1">
      <c r="A132" s="142"/>
      <c r="B132" s="31"/>
      <c r="C132" s="30" t="s">
        <v>202</v>
      </c>
      <c r="D132" s="155">
        <f t="shared" si="37"/>
        <v>10</v>
      </c>
      <c r="E132" s="121">
        <f>SUM(E123,E131)</f>
        <v>0</v>
      </c>
      <c r="F132" s="121">
        <f aca="true" t="shared" si="49" ref="F132:S132">SUM(F123,F131)</f>
        <v>1</v>
      </c>
      <c r="G132" s="121">
        <f t="shared" si="49"/>
        <v>0</v>
      </c>
      <c r="H132" s="121">
        <f t="shared" si="49"/>
        <v>0</v>
      </c>
      <c r="I132" s="121">
        <f t="shared" si="49"/>
        <v>5</v>
      </c>
      <c r="J132" s="121">
        <f t="shared" si="49"/>
        <v>3</v>
      </c>
      <c r="K132" s="121">
        <f t="shared" si="49"/>
        <v>1</v>
      </c>
      <c r="L132" s="121">
        <f t="shared" si="49"/>
        <v>0</v>
      </c>
      <c r="M132" s="121">
        <f t="shared" si="49"/>
        <v>6</v>
      </c>
      <c r="N132" s="121">
        <f t="shared" si="49"/>
        <v>5</v>
      </c>
      <c r="O132" s="122">
        <f t="shared" si="49"/>
        <v>601.4</v>
      </c>
      <c r="P132" s="122">
        <f t="shared" si="49"/>
        <v>0</v>
      </c>
      <c r="Q132" s="122">
        <f t="shared" si="49"/>
        <v>2.1</v>
      </c>
      <c r="R132" s="122">
        <f t="shared" si="49"/>
        <v>599.3</v>
      </c>
      <c r="S132" s="123">
        <f t="shared" si="49"/>
        <v>15183.99</v>
      </c>
      <c r="T132" s="181">
        <f>IF(O132=0,"-",S132/O132)</f>
        <v>25.24773860991021</v>
      </c>
      <c r="U132" s="182">
        <f>IF(O132=0,"-",O132/N132)</f>
        <v>120.28</v>
      </c>
      <c r="V132" s="1"/>
    </row>
    <row r="133" spans="1:22" ht="17.25" customHeight="1">
      <c r="A133" s="6"/>
      <c r="B133" s="6"/>
      <c r="C133" s="8" t="s">
        <v>104</v>
      </c>
      <c r="D133" s="116">
        <f t="shared" si="37"/>
        <v>1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1</v>
      </c>
      <c r="K133" s="5">
        <v>0</v>
      </c>
      <c r="L133" s="5">
        <v>0</v>
      </c>
      <c r="M133" s="5">
        <f t="shared" si="38"/>
        <v>0</v>
      </c>
      <c r="N133" s="5">
        <v>0</v>
      </c>
      <c r="O133" s="4">
        <f t="shared" si="34"/>
        <v>0</v>
      </c>
      <c r="P133" s="4">
        <v>0</v>
      </c>
      <c r="Q133" s="20">
        <v>0</v>
      </c>
      <c r="R133" s="4">
        <v>0</v>
      </c>
      <c r="S133" s="21">
        <v>0</v>
      </c>
      <c r="T133" s="3" t="str">
        <f t="shared" si="35"/>
        <v>-</v>
      </c>
      <c r="U133" s="61" t="str">
        <f t="shared" si="36"/>
        <v>-</v>
      </c>
      <c r="V133" s="1"/>
    </row>
    <row r="134" spans="1:22" ht="17.25" customHeight="1">
      <c r="A134" s="28"/>
      <c r="B134" s="28"/>
      <c r="C134" s="7" t="s">
        <v>190</v>
      </c>
      <c r="D134" s="116">
        <f t="shared" si="37"/>
        <v>1</v>
      </c>
      <c r="E134" s="5">
        <v>1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f t="shared" si="38"/>
        <v>1</v>
      </c>
      <c r="N134" s="5">
        <v>1</v>
      </c>
      <c r="O134" s="4">
        <f t="shared" si="34"/>
        <v>21.3</v>
      </c>
      <c r="P134" s="4">
        <v>21.3</v>
      </c>
      <c r="Q134" s="20">
        <v>0</v>
      </c>
      <c r="R134" s="4">
        <v>0</v>
      </c>
      <c r="S134" s="21">
        <v>287.55</v>
      </c>
      <c r="T134" s="3">
        <f t="shared" si="35"/>
        <v>13.5</v>
      </c>
      <c r="U134" s="61">
        <f t="shared" si="36"/>
        <v>21.3</v>
      </c>
      <c r="V134" s="1"/>
    </row>
    <row r="135" spans="1:22" ht="17.25" customHeight="1">
      <c r="A135" s="6"/>
      <c r="B135" s="28"/>
      <c r="C135" s="7" t="s">
        <v>191</v>
      </c>
      <c r="D135" s="116">
        <f t="shared" si="37"/>
        <v>2</v>
      </c>
      <c r="E135" s="5">
        <v>0</v>
      </c>
      <c r="F135" s="5">
        <v>0</v>
      </c>
      <c r="G135" s="5">
        <v>0</v>
      </c>
      <c r="H135" s="5">
        <v>1</v>
      </c>
      <c r="I135" s="5">
        <v>1</v>
      </c>
      <c r="J135" s="5">
        <v>0</v>
      </c>
      <c r="K135" s="5">
        <v>0</v>
      </c>
      <c r="L135" s="5">
        <v>0</v>
      </c>
      <c r="M135" s="5">
        <f t="shared" si="38"/>
        <v>2</v>
      </c>
      <c r="N135" s="5">
        <v>1</v>
      </c>
      <c r="O135" s="4">
        <f t="shared" si="34"/>
        <v>32</v>
      </c>
      <c r="P135" s="4">
        <v>0</v>
      </c>
      <c r="Q135" s="20"/>
      <c r="R135" s="4">
        <v>32</v>
      </c>
      <c r="S135" s="21">
        <v>912</v>
      </c>
      <c r="T135" s="3">
        <f t="shared" si="35"/>
        <v>28.5</v>
      </c>
      <c r="U135" s="61">
        <f t="shared" si="36"/>
        <v>32</v>
      </c>
      <c r="V135" s="1"/>
    </row>
    <row r="136" spans="1:22" ht="17.25" customHeight="1">
      <c r="A136" s="28" t="s">
        <v>243</v>
      </c>
      <c r="B136" s="69"/>
      <c r="C136" s="8" t="s">
        <v>208</v>
      </c>
      <c r="D136" s="116">
        <f>SUM(E136:L136)</f>
        <v>1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1</v>
      </c>
      <c r="K136" s="5">
        <v>0</v>
      </c>
      <c r="L136" s="5">
        <v>0</v>
      </c>
      <c r="M136" s="5">
        <f t="shared" si="38"/>
        <v>0</v>
      </c>
      <c r="N136" s="5">
        <v>1</v>
      </c>
      <c r="O136" s="4">
        <f>IF(AND(P136=0,Q136=0,R136=0),0,SUM(P136:R136))</f>
        <v>207.8</v>
      </c>
      <c r="P136" s="4">
        <v>0</v>
      </c>
      <c r="Q136" s="20">
        <v>0</v>
      </c>
      <c r="R136" s="4">
        <v>207.8</v>
      </c>
      <c r="S136" s="21">
        <v>5631.38</v>
      </c>
      <c r="T136" s="3">
        <f t="shared" si="35"/>
        <v>27.099999999999998</v>
      </c>
      <c r="U136" s="61">
        <f>IF(O136=0,"-",O136/N136)</f>
        <v>207.8</v>
      </c>
      <c r="V136" s="1"/>
    </row>
    <row r="137" spans="1:22" ht="17.25" customHeight="1">
      <c r="A137" s="69"/>
      <c r="B137" s="69"/>
      <c r="C137" s="8" t="s">
        <v>269</v>
      </c>
      <c r="D137" s="116">
        <f>SUM(E137:L137)</f>
        <v>1</v>
      </c>
      <c r="E137" s="5">
        <v>0</v>
      </c>
      <c r="F137" s="5">
        <v>0</v>
      </c>
      <c r="G137" s="5">
        <v>0</v>
      </c>
      <c r="H137" s="5">
        <v>0</v>
      </c>
      <c r="I137" s="5">
        <v>1</v>
      </c>
      <c r="J137" s="5">
        <v>0</v>
      </c>
      <c r="K137" s="5">
        <v>0</v>
      </c>
      <c r="L137" s="5">
        <v>0</v>
      </c>
      <c r="M137" s="5">
        <f t="shared" si="38"/>
        <v>1</v>
      </c>
      <c r="N137" s="5">
        <v>1</v>
      </c>
      <c r="O137" s="4">
        <f>IF(AND(P137=0,Q137=0,R137=0),0,SUM(P137:R137))</f>
        <v>68.5</v>
      </c>
      <c r="P137" s="4">
        <v>0</v>
      </c>
      <c r="Q137" s="20">
        <v>0</v>
      </c>
      <c r="R137" s="4">
        <v>68.5</v>
      </c>
      <c r="S137" s="21">
        <v>1438.5</v>
      </c>
      <c r="T137" s="3">
        <f t="shared" si="35"/>
        <v>21</v>
      </c>
      <c r="U137" s="61">
        <f>IF(O137=0,"-",O137/N137)</f>
        <v>68.5</v>
      </c>
      <c r="V137" s="1"/>
    </row>
    <row r="138" spans="1:22" ht="17.25" customHeight="1">
      <c r="A138" s="69"/>
      <c r="B138" s="69"/>
      <c r="C138" s="8" t="s">
        <v>270</v>
      </c>
      <c r="D138" s="116">
        <f>SUM(E138:L138)</f>
        <v>1</v>
      </c>
      <c r="E138" s="5">
        <v>0</v>
      </c>
      <c r="F138" s="5">
        <v>0</v>
      </c>
      <c r="G138" s="5">
        <v>0</v>
      </c>
      <c r="H138" s="5">
        <v>0</v>
      </c>
      <c r="I138" s="5">
        <v>1</v>
      </c>
      <c r="J138" s="5">
        <v>0</v>
      </c>
      <c r="K138" s="5">
        <v>0</v>
      </c>
      <c r="L138" s="5">
        <v>0</v>
      </c>
      <c r="M138" s="5">
        <f t="shared" si="38"/>
        <v>1</v>
      </c>
      <c r="N138" s="5">
        <v>1</v>
      </c>
      <c r="O138" s="4">
        <f>IF(AND(P138=0,Q138=0,R138=0),0,SUM(P138:R138))</f>
        <v>775.1</v>
      </c>
      <c r="P138" s="4">
        <v>0</v>
      </c>
      <c r="Q138" s="20">
        <v>0</v>
      </c>
      <c r="R138" s="4">
        <v>775.1</v>
      </c>
      <c r="S138" s="21">
        <v>12789.15</v>
      </c>
      <c r="T138" s="3">
        <f t="shared" si="35"/>
        <v>16.5</v>
      </c>
      <c r="U138" s="61">
        <f>IF(O138=0,"-",O138/N138)</f>
        <v>775.1</v>
      </c>
      <c r="V138" s="1"/>
    </row>
    <row r="139" spans="1:22" ht="17.25" customHeight="1">
      <c r="A139" s="69"/>
      <c r="B139" s="69"/>
      <c r="C139" s="8" t="s">
        <v>276</v>
      </c>
      <c r="D139" s="116">
        <f>SUM(E139:L139)</f>
        <v>1</v>
      </c>
      <c r="E139" s="5">
        <v>0</v>
      </c>
      <c r="F139" s="5">
        <v>0</v>
      </c>
      <c r="G139" s="5">
        <v>0</v>
      </c>
      <c r="H139" s="5">
        <v>0</v>
      </c>
      <c r="I139" s="5">
        <v>1</v>
      </c>
      <c r="J139" s="5">
        <v>0</v>
      </c>
      <c r="K139" s="5">
        <v>0</v>
      </c>
      <c r="L139" s="5">
        <v>0</v>
      </c>
      <c r="M139" s="5">
        <f>SUM(E139:I139)</f>
        <v>1</v>
      </c>
      <c r="N139" s="5">
        <v>1</v>
      </c>
      <c r="O139" s="4">
        <f>IF(AND(P139=0,Q139=0,R139=0),0,SUM(P139:R139))</f>
        <v>144.8</v>
      </c>
      <c r="P139" s="4">
        <v>0</v>
      </c>
      <c r="Q139" s="20">
        <v>0</v>
      </c>
      <c r="R139" s="4">
        <v>144.8</v>
      </c>
      <c r="S139" s="21">
        <v>2765.68</v>
      </c>
      <c r="T139" s="3">
        <f>IF(O139=0,"-",S139/O139)</f>
        <v>19.099999999999998</v>
      </c>
      <c r="U139" s="61">
        <f>IF(O139=0,"-",O139/N139)</f>
        <v>144.8</v>
      </c>
      <c r="V139" s="1"/>
    </row>
    <row r="140" spans="1:22" ht="17.25" customHeight="1">
      <c r="A140" s="6" t="s">
        <v>251</v>
      </c>
      <c r="B140" s="6" t="s">
        <v>252</v>
      </c>
      <c r="C140" s="8" t="s">
        <v>105</v>
      </c>
      <c r="D140" s="116">
        <f t="shared" si="37"/>
        <v>5</v>
      </c>
      <c r="E140" s="5">
        <v>0</v>
      </c>
      <c r="F140" s="5">
        <v>0</v>
      </c>
      <c r="G140" s="5">
        <v>1</v>
      </c>
      <c r="H140" s="5">
        <v>1</v>
      </c>
      <c r="I140" s="5">
        <v>1</v>
      </c>
      <c r="J140" s="5">
        <v>2</v>
      </c>
      <c r="K140" s="5">
        <v>0</v>
      </c>
      <c r="L140" s="5">
        <v>0</v>
      </c>
      <c r="M140" s="5">
        <f aca="true" t="shared" si="50" ref="M140:M221">SUM(E140:I140)</f>
        <v>3</v>
      </c>
      <c r="N140" s="5">
        <v>2</v>
      </c>
      <c r="O140" s="4">
        <f t="shared" si="34"/>
        <v>18.4</v>
      </c>
      <c r="P140" s="4">
        <v>0</v>
      </c>
      <c r="Q140" s="20">
        <v>0</v>
      </c>
      <c r="R140" s="4">
        <v>18.4</v>
      </c>
      <c r="S140" s="21">
        <v>280</v>
      </c>
      <c r="T140" s="3">
        <f aca="true" t="shared" si="51" ref="T140:T220">IF(O140=0,"-",S140/O140)</f>
        <v>15.217391304347828</v>
      </c>
      <c r="U140" s="61">
        <f aca="true" t="shared" si="52" ref="U140:U220">IF(O140=0,"-",O140/N140)</f>
        <v>9.2</v>
      </c>
      <c r="V140" s="1"/>
    </row>
    <row r="141" spans="1:22" ht="17.25" customHeight="1">
      <c r="A141" s="6"/>
      <c r="B141" s="6"/>
      <c r="C141" s="8" t="s">
        <v>106</v>
      </c>
      <c r="D141" s="116">
        <f aca="true" t="shared" si="53" ref="D141:D221">SUM(E141:L141)</f>
        <v>3</v>
      </c>
      <c r="E141" s="5">
        <v>2</v>
      </c>
      <c r="F141" s="5">
        <v>0</v>
      </c>
      <c r="G141" s="5">
        <v>0</v>
      </c>
      <c r="H141" s="5">
        <v>0</v>
      </c>
      <c r="I141" s="5">
        <v>1</v>
      </c>
      <c r="J141" s="5">
        <v>0</v>
      </c>
      <c r="K141" s="5">
        <v>0</v>
      </c>
      <c r="L141" s="5">
        <v>0</v>
      </c>
      <c r="M141" s="5">
        <f t="shared" si="50"/>
        <v>3</v>
      </c>
      <c r="N141" s="5">
        <v>3</v>
      </c>
      <c r="O141" s="4">
        <f t="shared" si="34"/>
        <v>5.300000000000001</v>
      </c>
      <c r="P141" s="4">
        <v>4.9</v>
      </c>
      <c r="Q141" s="20">
        <v>0</v>
      </c>
      <c r="R141" s="4">
        <v>0.4</v>
      </c>
      <c r="S141" s="21">
        <v>72.99</v>
      </c>
      <c r="T141" s="3">
        <f t="shared" si="51"/>
        <v>13.771698113207544</v>
      </c>
      <c r="U141" s="61">
        <f t="shared" si="52"/>
        <v>1.7666666666666668</v>
      </c>
      <c r="V141" s="1"/>
    </row>
    <row r="142" spans="1:22" ht="17.25" customHeight="1">
      <c r="A142" s="28" t="s">
        <v>243</v>
      </c>
      <c r="B142" s="28" t="s">
        <v>243</v>
      </c>
      <c r="C142" s="7" t="s">
        <v>186</v>
      </c>
      <c r="D142" s="116">
        <f t="shared" si="53"/>
        <v>1</v>
      </c>
      <c r="E142" s="5">
        <v>0</v>
      </c>
      <c r="F142" s="5">
        <v>0</v>
      </c>
      <c r="G142" s="5">
        <v>0</v>
      </c>
      <c r="H142" s="5">
        <v>0</v>
      </c>
      <c r="I142" s="5">
        <v>1</v>
      </c>
      <c r="J142" s="5">
        <v>0</v>
      </c>
      <c r="K142" s="5">
        <v>0</v>
      </c>
      <c r="L142" s="5">
        <v>0</v>
      </c>
      <c r="M142" s="5">
        <f t="shared" si="50"/>
        <v>1</v>
      </c>
      <c r="N142" s="5">
        <v>1</v>
      </c>
      <c r="O142" s="4">
        <f t="shared" si="34"/>
        <v>158.1</v>
      </c>
      <c r="P142" s="4">
        <v>0</v>
      </c>
      <c r="Q142" s="20">
        <v>0</v>
      </c>
      <c r="R142" s="4">
        <v>158.1</v>
      </c>
      <c r="S142" s="21">
        <v>6450.48</v>
      </c>
      <c r="T142" s="3">
        <f t="shared" si="51"/>
        <v>40.8</v>
      </c>
      <c r="U142" s="61">
        <f t="shared" si="52"/>
        <v>158.1</v>
      </c>
      <c r="V142" s="1"/>
    </row>
    <row r="143" spans="1:22" ht="17.25" customHeight="1">
      <c r="A143" s="147"/>
      <c r="B143" s="147"/>
      <c r="C143" s="8" t="s">
        <v>107</v>
      </c>
      <c r="D143" s="116">
        <f t="shared" si="53"/>
        <v>1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1</v>
      </c>
      <c r="L143" s="5">
        <v>0</v>
      </c>
      <c r="M143" s="5">
        <f t="shared" si="50"/>
        <v>0</v>
      </c>
      <c r="N143" s="5">
        <v>0</v>
      </c>
      <c r="O143" s="4">
        <f t="shared" si="34"/>
        <v>0</v>
      </c>
      <c r="P143" s="4">
        <v>0</v>
      </c>
      <c r="Q143" s="20">
        <v>0</v>
      </c>
      <c r="R143" s="4">
        <v>0</v>
      </c>
      <c r="S143" s="21">
        <v>0</v>
      </c>
      <c r="T143" s="3" t="str">
        <f t="shared" si="51"/>
        <v>-</v>
      </c>
      <c r="U143" s="61" t="str">
        <f t="shared" si="52"/>
        <v>-</v>
      </c>
      <c r="V143" s="1"/>
    </row>
    <row r="144" spans="1:22" ht="17.25" customHeight="1">
      <c r="A144" s="69"/>
      <c r="B144" s="69"/>
      <c r="C144" s="8" t="s">
        <v>108</v>
      </c>
      <c r="D144" s="116">
        <f t="shared" si="53"/>
        <v>1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  <c r="L144" s="5">
        <v>0</v>
      </c>
      <c r="M144" s="5">
        <f t="shared" si="50"/>
        <v>0</v>
      </c>
      <c r="N144" s="5">
        <v>0</v>
      </c>
      <c r="O144" s="4">
        <f t="shared" si="34"/>
        <v>0</v>
      </c>
      <c r="P144" s="4">
        <v>0</v>
      </c>
      <c r="Q144" s="20">
        <v>0</v>
      </c>
      <c r="R144" s="4">
        <v>0</v>
      </c>
      <c r="S144" s="21">
        <v>0</v>
      </c>
      <c r="T144" s="3" t="str">
        <f t="shared" si="51"/>
        <v>-</v>
      </c>
      <c r="U144" s="61" t="str">
        <f t="shared" si="52"/>
        <v>-</v>
      </c>
      <c r="V144" s="1"/>
    </row>
    <row r="145" spans="1:22" ht="17.25" customHeight="1">
      <c r="A145" s="74"/>
      <c r="B145" s="69"/>
      <c r="C145" s="8" t="s">
        <v>109</v>
      </c>
      <c r="D145" s="116">
        <f t="shared" si="53"/>
        <v>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1</v>
      </c>
      <c r="M145" s="5">
        <f t="shared" si="50"/>
        <v>0</v>
      </c>
      <c r="N145" s="5">
        <v>0</v>
      </c>
      <c r="O145" s="4">
        <f t="shared" si="34"/>
        <v>0</v>
      </c>
      <c r="P145" s="4">
        <v>0</v>
      </c>
      <c r="Q145" s="20">
        <v>0</v>
      </c>
      <c r="R145" s="4">
        <v>0</v>
      </c>
      <c r="S145" s="21">
        <v>0</v>
      </c>
      <c r="T145" s="3" t="str">
        <f t="shared" si="51"/>
        <v>-</v>
      </c>
      <c r="U145" s="61" t="str">
        <f t="shared" si="52"/>
        <v>-</v>
      </c>
      <c r="V145" s="1"/>
    </row>
    <row r="146" spans="1:22" ht="17.25" customHeight="1">
      <c r="A146" s="74"/>
      <c r="B146" s="6"/>
      <c r="C146" s="8" t="s">
        <v>110</v>
      </c>
      <c r="D146" s="116">
        <f>SUM(E146:L146)</f>
        <v>3</v>
      </c>
      <c r="E146" s="5">
        <v>0</v>
      </c>
      <c r="F146" s="5">
        <v>0</v>
      </c>
      <c r="G146" s="5">
        <v>1</v>
      </c>
      <c r="H146" s="5">
        <v>0</v>
      </c>
      <c r="I146" s="5">
        <v>1</v>
      </c>
      <c r="J146" s="5">
        <v>0</v>
      </c>
      <c r="K146" s="5">
        <v>0</v>
      </c>
      <c r="L146" s="5">
        <v>1</v>
      </c>
      <c r="M146" s="5">
        <f t="shared" si="50"/>
        <v>2</v>
      </c>
      <c r="N146" s="5">
        <v>2</v>
      </c>
      <c r="O146" s="4">
        <f t="shared" si="34"/>
        <v>116.9</v>
      </c>
      <c r="P146" s="4">
        <v>22.2</v>
      </c>
      <c r="Q146" s="20">
        <v>0</v>
      </c>
      <c r="R146" s="4">
        <v>94.7</v>
      </c>
      <c r="S146" s="21">
        <v>2461.36</v>
      </c>
      <c r="T146" s="3">
        <f t="shared" si="51"/>
        <v>21.055260906757912</v>
      </c>
      <c r="U146" s="61">
        <f t="shared" si="52"/>
        <v>58.45</v>
      </c>
      <c r="V146" s="1"/>
    </row>
    <row r="147" spans="1:22" ht="17.25" customHeight="1">
      <c r="A147" s="74"/>
      <c r="B147" s="69"/>
      <c r="C147" s="8" t="s">
        <v>111</v>
      </c>
      <c r="D147" s="116">
        <f t="shared" si="53"/>
        <v>2</v>
      </c>
      <c r="E147" s="5">
        <v>0</v>
      </c>
      <c r="F147" s="5">
        <v>0</v>
      </c>
      <c r="G147" s="5">
        <v>1</v>
      </c>
      <c r="H147" s="5">
        <v>0</v>
      </c>
      <c r="I147" s="5">
        <v>1</v>
      </c>
      <c r="J147" s="5">
        <v>0</v>
      </c>
      <c r="K147" s="5">
        <v>0</v>
      </c>
      <c r="L147" s="5">
        <v>0</v>
      </c>
      <c r="M147" s="5">
        <f t="shared" si="50"/>
        <v>2</v>
      </c>
      <c r="N147" s="5">
        <v>2</v>
      </c>
      <c r="O147" s="4">
        <f aca="true" t="shared" si="54" ref="O147:O221">IF(AND(P147=0,Q147=0,R147=0),0,SUM(P147:R147))</f>
        <v>14.2</v>
      </c>
      <c r="P147" s="4">
        <v>0.5</v>
      </c>
      <c r="Q147" s="20">
        <v>0</v>
      </c>
      <c r="R147" s="4">
        <v>13.7</v>
      </c>
      <c r="S147" s="21">
        <v>210.61</v>
      </c>
      <c r="T147" s="3">
        <f t="shared" si="51"/>
        <v>14.831690140845073</v>
      </c>
      <c r="U147" s="61">
        <f t="shared" si="52"/>
        <v>7.1</v>
      </c>
      <c r="V147" s="1"/>
    </row>
    <row r="148" spans="1:22" ht="17.25" customHeight="1">
      <c r="A148" s="6"/>
      <c r="B148" s="6"/>
      <c r="C148" s="8" t="s">
        <v>112</v>
      </c>
      <c r="D148" s="116">
        <f t="shared" si="53"/>
        <v>1</v>
      </c>
      <c r="E148" s="5">
        <v>0</v>
      </c>
      <c r="F148" s="5">
        <v>0</v>
      </c>
      <c r="G148" s="5">
        <v>1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f t="shared" si="50"/>
        <v>1</v>
      </c>
      <c r="N148" s="5">
        <v>1</v>
      </c>
      <c r="O148" s="4">
        <f t="shared" si="54"/>
        <v>0.3</v>
      </c>
      <c r="P148" s="4">
        <v>0.3</v>
      </c>
      <c r="Q148" s="20">
        <v>0</v>
      </c>
      <c r="R148" s="4">
        <v>0</v>
      </c>
      <c r="S148" s="21">
        <v>3.15</v>
      </c>
      <c r="T148" s="3">
        <f t="shared" si="51"/>
        <v>10.5</v>
      </c>
      <c r="U148" s="61">
        <f t="shared" si="52"/>
        <v>0.3</v>
      </c>
      <c r="V148" s="1"/>
    </row>
    <row r="149" spans="1:22" ht="17.25" customHeight="1">
      <c r="A149" s="6"/>
      <c r="B149" s="6"/>
      <c r="C149" s="7" t="s">
        <v>209</v>
      </c>
      <c r="D149" s="116">
        <f t="shared" si="53"/>
        <v>2</v>
      </c>
      <c r="E149" s="5">
        <v>0</v>
      </c>
      <c r="F149" s="5">
        <v>1</v>
      </c>
      <c r="G149" s="5">
        <v>0</v>
      </c>
      <c r="H149" s="5">
        <v>0</v>
      </c>
      <c r="I149" s="5">
        <v>1</v>
      </c>
      <c r="J149" s="5">
        <v>0</v>
      </c>
      <c r="K149" s="5">
        <v>0</v>
      </c>
      <c r="L149" s="5">
        <v>0</v>
      </c>
      <c r="M149" s="5">
        <f t="shared" si="50"/>
        <v>2</v>
      </c>
      <c r="N149" s="5">
        <v>1</v>
      </c>
      <c r="O149" s="4">
        <f t="shared" si="54"/>
        <v>169.5</v>
      </c>
      <c r="P149" s="4">
        <v>0</v>
      </c>
      <c r="Q149" s="20">
        <v>0</v>
      </c>
      <c r="R149" s="4">
        <v>169.5</v>
      </c>
      <c r="S149" s="21">
        <v>4525.65</v>
      </c>
      <c r="T149" s="3">
        <f t="shared" si="51"/>
        <v>26.7</v>
      </c>
      <c r="U149" s="61">
        <f t="shared" si="52"/>
        <v>169.5</v>
      </c>
      <c r="V149" s="1"/>
    </row>
    <row r="150" spans="1:22" ht="17.25" customHeight="1">
      <c r="A150" s="6"/>
      <c r="B150" s="6"/>
      <c r="C150" s="8" t="s">
        <v>241</v>
      </c>
      <c r="D150" s="116">
        <f t="shared" si="53"/>
        <v>1</v>
      </c>
      <c r="E150" s="5">
        <v>0</v>
      </c>
      <c r="F150" s="5">
        <v>0</v>
      </c>
      <c r="G150" s="5">
        <v>0</v>
      </c>
      <c r="H150" s="5">
        <v>0</v>
      </c>
      <c r="I150" s="5">
        <v>1</v>
      </c>
      <c r="J150" s="5">
        <v>0</v>
      </c>
      <c r="K150" s="5">
        <v>0</v>
      </c>
      <c r="L150" s="5">
        <v>0</v>
      </c>
      <c r="M150" s="5">
        <f>SUM(E150:L150)</f>
        <v>1</v>
      </c>
      <c r="N150" s="5">
        <v>1</v>
      </c>
      <c r="O150" s="4">
        <f t="shared" si="54"/>
        <v>34.9</v>
      </c>
      <c r="P150" s="4">
        <v>0</v>
      </c>
      <c r="Q150" s="20">
        <v>0</v>
      </c>
      <c r="R150" s="4">
        <v>34.9</v>
      </c>
      <c r="S150" s="21">
        <v>1144.72</v>
      </c>
      <c r="T150" s="3">
        <f>IF(O150=0,"-",S150/O150)</f>
        <v>32.800000000000004</v>
      </c>
      <c r="U150" s="61">
        <f>IF(O150=0,"-",O150/N150)</f>
        <v>34.9</v>
      </c>
      <c r="V150" s="1"/>
    </row>
    <row r="151" spans="1:22" ht="17.25" customHeight="1">
      <c r="A151" s="6"/>
      <c r="B151" s="28"/>
      <c r="C151" s="7" t="s">
        <v>233</v>
      </c>
      <c r="D151" s="116">
        <f t="shared" si="53"/>
        <v>1</v>
      </c>
      <c r="E151" s="5">
        <v>0</v>
      </c>
      <c r="F151" s="5">
        <v>0</v>
      </c>
      <c r="G151" s="5">
        <v>0</v>
      </c>
      <c r="H151" s="5">
        <v>0</v>
      </c>
      <c r="I151" s="5">
        <v>1</v>
      </c>
      <c r="J151" s="5">
        <v>0</v>
      </c>
      <c r="K151" s="5">
        <v>0</v>
      </c>
      <c r="L151" s="5">
        <v>0</v>
      </c>
      <c r="M151" s="5">
        <f t="shared" si="50"/>
        <v>1</v>
      </c>
      <c r="N151" s="5">
        <v>1</v>
      </c>
      <c r="O151" s="4">
        <f t="shared" si="54"/>
        <v>135.9</v>
      </c>
      <c r="P151" s="4">
        <v>0</v>
      </c>
      <c r="Q151" s="20">
        <v>0</v>
      </c>
      <c r="R151" s="4">
        <v>135.9</v>
      </c>
      <c r="S151" s="21">
        <v>4416.75</v>
      </c>
      <c r="T151" s="3">
        <f t="shared" si="51"/>
        <v>32.5</v>
      </c>
      <c r="U151" s="61">
        <f t="shared" si="52"/>
        <v>135.9</v>
      </c>
      <c r="V151" s="1"/>
    </row>
    <row r="152" spans="1:22" ht="17.25" customHeight="1">
      <c r="A152" s="6"/>
      <c r="B152" s="6"/>
      <c r="C152" s="7" t="s">
        <v>210</v>
      </c>
      <c r="D152" s="116">
        <f t="shared" si="53"/>
        <v>12</v>
      </c>
      <c r="E152" s="5">
        <v>12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f t="shared" si="50"/>
        <v>12</v>
      </c>
      <c r="N152" s="5">
        <v>12</v>
      </c>
      <c r="O152" s="4">
        <f t="shared" si="54"/>
        <v>209.1</v>
      </c>
      <c r="P152" s="4">
        <v>209.1</v>
      </c>
      <c r="Q152" s="20">
        <v>0</v>
      </c>
      <c r="R152" s="4">
        <v>0</v>
      </c>
      <c r="S152" s="21">
        <v>7736.7</v>
      </c>
      <c r="T152" s="3">
        <f t="shared" si="51"/>
        <v>37</v>
      </c>
      <c r="U152" s="61">
        <f t="shared" si="52"/>
        <v>17.425</v>
      </c>
      <c r="V152" s="1"/>
    </row>
    <row r="153" spans="1:22" ht="17.25" customHeight="1">
      <c r="A153" s="69"/>
      <c r="B153" s="6"/>
      <c r="C153" s="8" t="s">
        <v>113</v>
      </c>
      <c r="D153" s="116">
        <f t="shared" si="53"/>
        <v>1</v>
      </c>
      <c r="E153" s="5">
        <v>0</v>
      </c>
      <c r="F153" s="5">
        <v>1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f t="shared" si="50"/>
        <v>1</v>
      </c>
      <c r="N153" s="5">
        <v>0</v>
      </c>
      <c r="O153" s="4">
        <f t="shared" si="54"/>
        <v>0</v>
      </c>
      <c r="P153" s="4">
        <v>0</v>
      </c>
      <c r="Q153" s="20">
        <v>0</v>
      </c>
      <c r="R153" s="4">
        <v>0</v>
      </c>
      <c r="S153" s="21">
        <v>0</v>
      </c>
      <c r="T153" s="3" t="str">
        <f t="shared" si="51"/>
        <v>-</v>
      </c>
      <c r="U153" s="61" t="str">
        <f t="shared" si="52"/>
        <v>-</v>
      </c>
      <c r="V153" s="1"/>
    </row>
    <row r="154" spans="1:22" ht="17.25" customHeight="1">
      <c r="A154" s="28" t="s">
        <v>251</v>
      </c>
      <c r="B154" s="28" t="s">
        <v>253</v>
      </c>
      <c r="C154" s="8" t="s">
        <v>114</v>
      </c>
      <c r="D154" s="116">
        <f t="shared" si="53"/>
        <v>2</v>
      </c>
      <c r="E154" s="5">
        <v>0</v>
      </c>
      <c r="F154" s="5">
        <v>0</v>
      </c>
      <c r="G154" s="5">
        <v>0</v>
      </c>
      <c r="H154" s="5">
        <v>0</v>
      </c>
      <c r="I154" s="5">
        <v>1</v>
      </c>
      <c r="J154" s="5">
        <v>1</v>
      </c>
      <c r="K154" s="5">
        <v>0</v>
      </c>
      <c r="L154" s="5">
        <v>0</v>
      </c>
      <c r="M154" s="5">
        <f t="shared" si="50"/>
        <v>1</v>
      </c>
      <c r="N154" s="5">
        <v>1</v>
      </c>
      <c r="O154" s="4">
        <f t="shared" si="54"/>
        <v>98.7</v>
      </c>
      <c r="P154" s="4">
        <v>0</v>
      </c>
      <c r="Q154" s="20">
        <v>0</v>
      </c>
      <c r="R154" s="4">
        <v>98.7</v>
      </c>
      <c r="S154" s="21">
        <v>3651.9</v>
      </c>
      <c r="T154" s="3">
        <f t="shared" si="51"/>
        <v>37</v>
      </c>
      <c r="U154" s="61">
        <f t="shared" si="52"/>
        <v>98.7</v>
      </c>
      <c r="V154" s="1"/>
    </row>
    <row r="155" spans="1:22" ht="17.25" customHeight="1">
      <c r="A155" s="147"/>
      <c r="B155" s="147"/>
      <c r="C155" s="7" t="s">
        <v>211</v>
      </c>
      <c r="D155" s="116">
        <f t="shared" si="53"/>
        <v>3</v>
      </c>
      <c r="E155" s="5">
        <v>0</v>
      </c>
      <c r="F155" s="5">
        <v>0</v>
      </c>
      <c r="G155" s="5">
        <v>0</v>
      </c>
      <c r="H155" s="5">
        <v>2</v>
      </c>
      <c r="I155" s="5">
        <v>1</v>
      </c>
      <c r="J155" s="5">
        <v>0</v>
      </c>
      <c r="K155" s="5">
        <v>0</v>
      </c>
      <c r="L155" s="5">
        <v>0</v>
      </c>
      <c r="M155" s="5">
        <f t="shared" si="50"/>
        <v>3</v>
      </c>
      <c r="N155" s="5">
        <v>3</v>
      </c>
      <c r="O155" s="4">
        <f t="shared" si="54"/>
        <v>90.7</v>
      </c>
      <c r="P155" s="4">
        <v>0</v>
      </c>
      <c r="Q155" s="20">
        <v>21.5</v>
      </c>
      <c r="R155" s="4">
        <v>69.2</v>
      </c>
      <c r="S155" s="21">
        <v>1489.91</v>
      </c>
      <c r="T155" s="3">
        <f t="shared" si="51"/>
        <v>16.426791620727673</v>
      </c>
      <c r="U155" s="61">
        <f t="shared" si="52"/>
        <v>30.233333333333334</v>
      </c>
      <c r="V155" s="1"/>
    </row>
    <row r="156" spans="1:22" ht="17.25" customHeight="1">
      <c r="A156" s="74"/>
      <c r="B156" s="69"/>
      <c r="C156" s="7" t="s">
        <v>212</v>
      </c>
      <c r="D156" s="116">
        <f t="shared" si="53"/>
        <v>2</v>
      </c>
      <c r="E156" s="5">
        <v>0</v>
      </c>
      <c r="F156" s="5">
        <v>0</v>
      </c>
      <c r="G156" s="5">
        <v>2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f t="shared" si="50"/>
        <v>2</v>
      </c>
      <c r="N156" s="5">
        <v>2</v>
      </c>
      <c r="O156" s="4">
        <f t="shared" si="54"/>
        <v>122.7</v>
      </c>
      <c r="P156" s="4">
        <v>122.7</v>
      </c>
      <c r="Q156" s="20">
        <v>0</v>
      </c>
      <c r="R156" s="4">
        <v>0</v>
      </c>
      <c r="S156" s="21">
        <v>3987.75</v>
      </c>
      <c r="T156" s="3">
        <f t="shared" si="51"/>
        <v>32.5</v>
      </c>
      <c r="U156" s="61">
        <f t="shared" si="52"/>
        <v>61.35</v>
      </c>
      <c r="V156" s="1"/>
    </row>
    <row r="157" spans="1:22" ht="17.25" customHeight="1">
      <c r="A157" s="6"/>
      <c r="B157" s="6"/>
      <c r="C157" s="8" t="s">
        <v>115</v>
      </c>
      <c r="D157" s="116">
        <f t="shared" si="53"/>
        <v>1</v>
      </c>
      <c r="E157" s="5">
        <v>0</v>
      </c>
      <c r="F157" s="5">
        <v>0</v>
      </c>
      <c r="G157" s="5">
        <v>0</v>
      </c>
      <c r="H157" s="5">
        <v>1</v>
      </c>
      <c r="I157" s="5">
        <v>0</v>
      </c>
      <c r="J157" s="5">
        <v>0</v>
      </c>
      <c r="K157" s="5">
        <v>0</v>
      </c>
      <c r="L157" s="5">
        <v>0</v>
      </c>
      <c r="M157" s="5">
        <f t="shared" si="50"/>
        <v>1</v>
      </c>
      <c r="N157" s="5">
        <v>1</v>
      </c>
      <c r="O157" s="4">
        <f t="shared" si="54"/>
        <v>61.8</v>
      </c>
      <c r="P157" s="4">
        <v>0</v>
      </c>
      <c r="Q157" s="20">
        <v>61.8</v>
      </c>
      <c r="R157" s="4">
        <v>0</v>
      </c>
      <c r="S157" s="21">
        <v>1792.2</v>
      </c>
      <c r="T157" s="3">
        <f t="shared" si="51"/>
        <v>29.000000000000004</v>
      </c>
      <c r="U157" s="61">
        <f t="shared" si="52"/>
        <v>61.8</v>
      </c>
      <c r="V157" s="1"/>
    </row>
    <row r="158" spans="1:22" ht="17.25" customHeight="1">
      <c r="A158" s="6"/>
      <c r="B158" s="6"/>
      <c r="C158" s="8" t="s">
        <v>169</v>
      </c>
      <c r="D158" s="116">
        <v>1</v>
      </c>
      <c r="E158" s="5">
        <v>0</v>
      </c>
      <c r="F158" s="5">
        <v>0</v>
      </c>
      <c r="G158" s="5">
        <v>0</v>
      </c>
      <c r="H158" s="5">
        <v>0</v>
      </c>
      <c r="I158" s="5">
        <v>1</v>
      </c>
      <c r="J158" s="5">
        <v>0</v>
      </c>
      <c r="K158" s="5">
        <v>0</v>
      </c>
      <c r="L158" s="5">
        <v>0</v>
      </c>
      <c r="M158" s="5">
        <f t="shared" si="50"/>
        <v>1</v>
      </c>
      <c r="N158" s="5">
        <v>1</v>
      </c>
      <c r="O158" s="4">
        <f t="shared" si="54"/>
        <v>9.8</v>
      </c>
      <c r="P158" s="4">
        <v>0</v>
      </c>
      <c r="Q158" s="20">
        <v>0</v>
      </c>
      <c r="R158" s="4">
        <v>9.8</v>
      </c>
      <c r="S158" s="21">
        <v>202.86</v>
      </c>
      <c r="T158" s="3">
        <f t="shared" si="51"/>
        <v>20.7</v>
      </c>
      <c r="U158" s="61">
        <f t="shared" si="52"/>
        <v>9.8</v>
      </c>
      <c r="V158" s="1"/>
    </row>
    <row r="159" spans="1:22" ht="17.25" customHeight="1">
      <c r="A159" s="6"/>
      <c r="B159" s="6"/>
      <c r="C159" s="8" t="s">
        <v>170</v>
      </c>
      <c r="D159" s="116">
        <f t="shared" si="53"/>
        <v>1</v>
      </c>
      <c r="E159" s="5">
        <v>0</v>
      </c>
      <c r="F159" s="5">
        <v>0</v>
      </c>
      <c r="G159" s="5">
        <v>0</v>
      </c>
      <c r="H159" s="5">
        <v>0</v>
      </c>
      <c r="I159" s="5">
        <v>1</v>
      </c>
      <c r="J159" s="5">
        <v>0</v>
      </c>
      <c r="K159" s="5">
        <v>0</v>
      </c>
      <c r="L159" s="5">
        <v>0</v>
      </c>
      <c r="M159" s="5">
        <f t="shared" si="50"/>
        <v>1</v>
      </c>
      <c r="N159" s="5">
        <v>1</v>
      </c>
      <c r="O159" s="4">
        <f t="shared" si="54"/>
        <v>358.7</v>
      </c>
      <c r="P159" s="4">
        <v>0</v>
      </c>
      <c r="Q159" s="20">
        <v>0</v>
      </c>
      <c r="R159" s="4">
        <v>358.7</v>
      </c>
      <c r="S159" s="21">
        <v>10115.34</v>
      </c>
      <c r="T159" s="3">
        <f t="shared" si="51"/>
        <v>28.200000000000003</v>
      </c>
      <c r="U159" s="61">
        <f t="shared" si="52"/>
        <v>358.7</v>
      </c>
      <c r="V159" s="1"/>
    </row>
    <row r="160" spans="1:22" ht="17.25" customHeight="1">
      <c r="A160" s="6"/>
      <c r="B160" s="6"/>
      <c r="C160" s="8" t="s">
        <v>213</v>
      </c>
      <c r="D160" s="116">
        <f>SUM(E160:L160)</f>
        <v>1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f t="shared" si="50"/>
        <v>0</v>
      </c>
      <c r="N160" s="5">
        <v>1</v>
      </c>
      <c r="O160" s="4">
        <f>IF(AND(P160=0,Q160=0,R160=0),0,SUM(P160:R160))</f>
        <v>58.1</v>
      </c>
      <c r="P160" s="4">
        <v>0</v>
      </c>
      <c r="Q160" s="20">
        <v>0</v>
      </c>
      <c r="R160" s="4">
        <v>58.1</v>
      </c>
      <c r="S160" s="21">
        <v>1132.95</v>
      </c>
      <c r="T160" s="3">
        <f>IF(O160=0,"-",S160/O160)</f>
        <v>19.5</v>
      </c>
      <c r="U160" s="61">
        <f>IF(O160=0,"-",O160/N160)</f>
        <v>58.1</v>
      </c>
      <c r="V160" s="1"/>
    </row>
    <row r="161" spans="1:22" ht="17.25" customHeight="1">
      <c r="A161" s="6"/>
      <c r="B161" s="6"/>
      <c r="C161" s="8" t="s">
        <v>247</v>
      </c>
      <c r="D161" s="116">
        <f>SUM(E161:L161)</f>
        <v>1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v>0</v>
      </c>
      <c r="K161" s="5">
        <v>0</v>
      </c>
      <c r="L161" s="5">
        <v>0</v>
      </c>
      <c r="M161" s="5">
        <f t="shared" si="50"/>
        <v>1</v>
      </c>
      <c r="N161" s="5">
        <v>1</v>
      </c>
      <c r="O161" s="4">
        <f>IF(AND(P161=0,Q161=0,R161=0),0,SUM(P161:R161))</f>
        <v>136.1</v>
      </c>
      <c r="P161" s="4">
        <v>0</v>
      </c>
      <c r="Q161" s="20">
        <v>0</v>
      </c>
      <c r="R161" s="4">
        <v>136.1</v>
      </c>
      <c r="S161" s="21">
        <v>3293.62</v>
      </c>
      <c r="T161" s="3">
        <f>IF(O161=0,"-",S161/O161)</f>
        <v>24.2</v>
      </c>
      <c r="U161" s="61">
        <f>IF(O161=0,"-",O161/N161)</f>
        <v>136.1</v>
      </c>
      <c r="V161" s="1"/>
    </row>
    <row r="162" spans="1:22" ht="17.25" customHeight="1">
      <c r="A162" s="6"/>
      <c r="B162" s="6"/>
      <c r="C162" s="8" t="s">
        <v>272</v>
      </c>
      <c r="D162" s="116">
        <f>SUM(E162:L162)</f>
        <v>1</v>
      </c>
      <c r="E162" s="5">
        <v>0</v>
      </c>
      <c r="F162" s="5">
        <v>0</v>
      </c>
      <c r="G162" s="5">
        <v>0</v>
      </c>
      <c r="H162" s="5">
        <v>0</v>
      </c>
      <c r="I162" s="5">
        <v>1</v>
      </c>
      <c r="J162" s="5">
        <v>0</v>
      </c>
      <c r="K162" s="5">
        <v>0</v>
      </c>
      <c r="L162" s="5">
        <v>0</v>
      </c>
      <c r="M162" s="5">
        <f t="shared" si="50"/>
        <v>1</v>
      </c>
      <c r="N162" s="5">
        <v>1</v>
      </c>
      <c r="O162" s="4">
        <f>IF(AND(P162=0,Q162=0,R162=0),0,SUM(P162:R162))</f>
        <v>17.7</v>
      </c>
      <c r="P162" s="4">
        <v>0</v>
      </c>
      <c r="Q162" s="20">
        <v>0</v>
      </c>
      <c r="R162" s="4">
        <v>17.7</v>
      </c>
      <c r="S162" s="21">
        <v>338.07</v>
      </c>
      <c r="T162" s="3">
        <f>IF(O162=0,"-",S162/O162)</f>
        <v>19.1</v>
      </c>
      <c r="U162" s="61">
        <f>IF(O162=0,"-",O162/N162)</f>
        <v>17.7</v>
      </c>
      <c r="V162" s="1"/>
    </row>
    <row r="163" spans="1:22" ht="17.25" customHeight="1" thickBot="1">
      <c r="A163" s="142"/>
      <c r="B163" s="256" t="s">
        <v>248</v>
      </c>
      <c r="C163" s="257"/>
      <c r="D163" s="183">
        <f t="shared" si="53"/>
        <v>56</v>
      </c>
      <c r="E163" s="184">
        <f>SUM(E133:E162)</f>
        <v>15</v>
      </c>
      <c r="F163" s="184">
        <f aca="true" t="shared" si="55" ref="F163:M163">SUM(F133:F162)</f>
        <v>2</v>
      </c>
      <c r="G163" s="184">
        <f t="shared" si="55"/>
        <v>6</v>
      </c>
      <c r="H163" s="184">
        <f t="shared" si="55"/>
        <v>5</v>
      </c>
      <c r="I163" s="184">
        <f t="shared" si="55"/>
        <v>18</v>
      </c>
      <c r="J163" s="184">
        <f t="shared" si="55"/>
        <v>6</v>
      </c>
      <c r="K163" s="184">
        <f t="shared" si="55"/>
        <v>2</v>
      </c>
      <c r="L163" s="184">
        <f t="shared" si="55"/>
        <v>2</v>
      </c>
      <c r="M163" s="184">
        <f t="shared" si="55"/>
        <v>46</v>
      </c>
      <c r="N163" s="184">
        <f>SUM(N133:N162)</f>
        <v>44</v>
      </c>
      <c r="O163" s="185">
        <f t="shared" si="54"/>
        <v>3066.4</v>
      </c>
      <c r="P163" s="185">
        <f>SUM(P133:P160)</f>
        <v>381</v>
      </c>
      <c r="Q163" s="185">
        <f>SUM(Q140:Q162)</f>
        <v>83.3</v>
      </c>
      <c r="R163" s="185">
        <f>SUM(R133:R162)</f>
        <v>2602.1</v>
      </c>
      <c r="S163" s="186">
        <f>SUM(S133:S162)</f>
        <v>77131.27</v>
      </c>
      <c r="T163" s="186">
        <f t="shared" si="51"/>
        <v>25.153688364205582</v>
      </c>
      <c r="U163" s="123">
        <f t="shared" si="52"/>
        <v>69.69090909090909</v>
      </c>
      <c r="V163" s="1"/>
    </row>
    <row r="164" spans="1:22" ht="17.25" customHeight="1">
      <c r="A164" s="6"/>
      <c r="B164" s="70" t="s">
        <v>116</v>
      </c>
      <c r="C164" s="42" t="s">
        <v>117</v>
      </c>
      <c r="D164" s="145">
        <f t="shared" si="53"/>
        <v>5</v>
      </c>
      <c r="E164" s="102">
        <v>0</v>
      </c>
      <c r="F164" s="102">
        <v>0</v>
      </c>
      <c r="G164" s="102">
        <v>1</v>
      </c>
      <c r="H164" s="102">
        <v>1</v>
      </c>
      <c r="I164" s="102">
        <v>2</v>
      </c>
      <c r="J164" s="102">
        <v>1</v>
      </c>
      <c r="K164" s="102">
        <v>0</v>
      </c>
      <c r="L164" s="102">
        <v>0</v>
      </c>
      <c r="M164" s="102">
        <f t="shared" si="50"/>
        <v>4</v>
      </c>
      <c r="N164" s="102">
        <v>3</v>
      </c>
      <c r="O164" s="104">
        <f t="shared" si="54"/>
        <v>446.9</v>
      </c>
      <c r="P164" s="131">
        <v>13</v>
      </c>
      <c r="Q164" s="103">
        <v>0</v>
      </c>
      <c r="R164" s="131">
        <v>433.9</v>
      </c>
      <c r="S164" s="105">
        <v>20972</v>
      </c>
      <c r="T164" s="106">
        <f t="shared" si="51"/>
        <v>46.927724323114795</v>
      </c>
      <c r="U164" s="107">
        <f t="shared" si="52"/>
        <v>148.96666666666667</v>
      </c>
      <c r="V164" s="1"/>
    </row>
    <row r="165" spans="1:22" ht="17.25" customHeight="1">
      <c r="A165" s="6"/>
      <c r="B165" s="6"/>
      <c r="C165" s="7" t="s">
        <v>214</v>
      </c>
      <c r="D165" s="116">
        <f t="shared" si="53"/>
        <v>3</v>
      </c>
      <c r="E165" s="5">
        <v>0</v>
      </c>
      <c r="F165" s="5">
        <v>0</v>
      </c>
      <c r="G165" s="5">
        <v>1</v>
      </c>
      <c r="H165" s="5">
        <v>0</v>
      </c>
      <c r="I165" s="5">
        <v>1</v>
      </c>
      <c r="J165" s="5">
        <v>1</v>
      </c>
      <c r="K165" s="5">
        <v>0</v>
      </c>
      <c r="L165" s="5">
        <v>0</v>
      </c>
      <c r="M165" s="5">
        <f t="shared" si="50"/>
        <v>2</v>
      </c>
      <c r="N165" s="5">
        <v>2</v>
      </c>
      <c r="O165" s="4">
        <f t="shared" si="54"/>
        <v>51.4</v>
      </c>
      <c r="P165" s="4">
        <v>16</v>
      </c>
      <c r="Q165" s="20">
        <v>0</v>
      </c>
      <c r="R165" s="4">
        <v>35.4</v>
      </c>
      <c r="S165" s="21">
        <v>910.9</v>
      </c>
      <c r="T165" s="3">
        <f t="shared" si="51"/>
        <v>17.72178988326848</v>
      </c>
      <c r="U165" s="61">
        <f t="shared" si="52"/>
        <v>25.7</v>
      </c>
      <c r="V165" s="1"/>
    </row>
    <row r="166" spans="1:22" ht="17.25" customHeight="1">
      <c r="A166" s="69"/>
      <c r="B166" s="69" t="s">
        <v>118</v>
      </c>
      <c r="C166" s="8" t="s">
        <v>119</v>
      </c>
      <c r="D166" s="116">
        <f t="shared" si="53"/>
        <v>1</v>
      </c>
      <c r="E166" s="5">
        <v>0</v>
      </c>
      <c r="F166" s="5">
        <v>0</v>
      </c>
      <c r="G166" s="5">
        <v>0</v>
      </c>
      <c r="H166" s="5">
        <v>0</v>
      </c>
      <c r="I166" s="5">
        <v>1</v>
      </c>
      <c r="J166" s="5">
        <v>0</v>
      </c>
      <c r="K166" s="5">
        <v>0</v>
      </c>
      <c r="L166" s="5">
        <v>0</v>
      </c>
      <c r="M166" s="5">
        <f t="shared" si="50"/>
        <v>1</v>
      </c>
      <c r="N166" s="5">
        <v>1</v>
      </c>
      <c r="O166" s="4">
        <f t="shared" si="54"/>
        <v>20</v>
      </c>
      <c r="P166" s="4">
        <v>0</v>
      </c>
      <c r="Q166" s="20">
        <v>0</v>
      </c>
      <c r="R166" s="4">
        <v>20</v>
      </c>
      <c r="S166" s="21">
        <v>590</v>
      </c>
      <c r="T166" s="3">
        <f t="shared" si="51"/>
        <v>29.5</v>
      </c>
      <c r="U166" s="61">
        <f t="shared" si="52"/>
        <v>20</v>
      </c>
      <c r="V166" s="1"/>
    </row>
    <row r="167" spans="1:22" ht="17.25" customHeight="1">
      <c r="A167" s="6"/>
      <c r="B167" s="32"/>
      <c r="C167" s="63" t="s">
        <v>184</v>
      </c>
      <c r="D167" s="145">
        <f t="shared" si="53"/>
        <v>4</v>
      </c>
      <c r="E167" s="102">
        <f aca="true" t="shared" si="56" ref="E167:S167">E165+E166</f>
        <v>0</v>
      </c>
      <c r="F167" s="102">
        <f t="shared" si="56"/>
        <v>0</v>
      </c>
      <c r="G167" s="102">
        <f t="shared" si="56"/>
        <v>1</v>
      </c>
      <c r="H167" s="102">
        <f t="shared" si="56"/>
        <v>0</v>
      </c>
      <c r="I167" s="102">
        <f t="shared" si="56"/>
        <v>2</v>
      </c>
      <c r="J167" s="102">
        <f t="shared" si="56"/>
        <v>1</v>
      </c>
      <c r="K167" s="102">
        <f t="shared" si="56"/>
        <v>0</v>
      </c>
      <c r="L167" s="102">
        <f t="shared" si="56"/>
        <v>0</v>
      </c>
      <c r="M167" s="102">
        <f t="shared" si="50"/>
        <v>3</v>
      </c>
      <c r="N167" s="102">
        <f t="shared" si="56"/>
        <v>3</v>
      </c>
      <c r="O167" s="104">
        <f t="shared" si="54"/>
        <v>71.4</v>
      </c>
      <c r="P167" s="104">
        <f>SUM(P165:P166)</f>
        <v>16</v>
      </c>
      <c r="Q167" s="103">
        <f t="shared" si="56"/>
        <v>0</v>
      </c>
      <c r="R167" s="104">
        <f t="shared" si="56"/>
        <v>55.4</v>
      </c>
      <c r="S167" s="105">
        <f t="shared" si="56"/>
        <v>1500.9</v>
      </c>
      <c r="T167" s="106">
        <f t="shared" si="51"/>
        <v>21.021008403361343</v>
      </c>
      <c r="U167" s="107">
        <f t="shared" si="52"/>
        <v>23.8</v>
      </c>
      <c r="V167" s="1"/>
    </row>
    <row r="168" spans="1:22" ht="17.25" customHeight="1">
      <c r="A168" s="6"/>
      <c r="B168" s="254" t="s">
        <v>120</v>
      </c>
      <c r="C168" s="83" t="s">
        <v>121</v>
      </c>
      <c r="D168" s="187">
        <f t="shared" si="53"/>
        <v>3</v>
      </c>
      <c r="E168" s="132">
        <v>0</v>
      </c>
      <c r="F168" s="132">
        <v>0</v>
      </c>
      <c r="G168" s="132">
        <v>0</v>
      </c>
      <c r="H168" s="132">
        <v>0</v>
      </c>
      <c r="I168" s="132">
        <v>1</v>
      </c>
      <c r="J168" s="132">
        <v>2</v>
      </c>
      <c r="K168" s="188">
        <v>0</v>
      </c>
      <c r="L168" s="132">
        <v>0</v>
      </c>
      <c r="M168" s="132">
        <f t="shared" si="50"/>
        <v>1</v>
      </c>
      <c r="N168" s="132">
        <v>3</v>
      </c>
      <c r="O168" s="133">
        <f t="shared" si="54"/>
        <v>238.3</v>
      </c>
      <c r="P168" s="133">
        <v>0</v>
      </c>
      <c r="Q168" s="134">
        <v>0</v>
      </c>
      <c r="R168" s="133">
        <v>238.3</v>
      </c>
      <c r="S168" s="135">
        <v>6707.2</v>
      </c>
      <c r="T168" s="100">
        <f t="shared" si="51"/>
        <v>28.146034410407047</v>
      </c>
      <c r="U168" s="101">
        <f t="shared" si="52"/>
        <v>79.43333333333334</v>
      </c>
      <c r="V168" s="1"/>
    </row>
    <row r="169" spans="1:22" ht="17.25" customHeight="1">
      <c r="A169" s="6"/>
      <c r="B169" s="251"/>
      <c r="C169" s="8" t="s">
        <v>192</v>
      </c>
      <c r="D169" s="116">
        <f>SUM(E169:L169)</f>
        <v>1</v>
      </c>
      <c r="E169" s="5">
        <v>0</v>
      </c>
      <c r="F169" s="5">
        <v>0</v>
      </c>
      <c r="G169" s="5">
        <v>0</v>
      </c>
      <c r="H169" s="5">
        <v>0</v>
      </c>
      <c r="I169" s="5">
        <v>1</v>
      </c>
      <c r="J169" s="5">
        <v>0</v>
      </c>
      <c r="K169" s="5">
        <v>0</v>
      </c>
      <c r="L169" s="5">
        <v>0</v>
      </c>
      <c r="M169" s="5">
        <f>SUM(E169:I169)</f>
        <v>1</v>
      </c>
      <c r="N169" s="5">
        <v>1</v>
      </c>
      <c r="O169" s="4">
        <f>IF(AND(P169=0,Q169=0,R169=0),0,SUM(P169:R169))</f>
        <v>7.1</v>
      </c>
      <c r="P169" s="4">
        <v>0</v>
      </c>
      <c r="Q169" s="20">
        <v>0</v>
      </c>
      <c r="R169" s="4">
        <v>7.1</v>
      </c>
      <c r="S169" s="21">
        <v>184.6</v>
      </c>
      <c r="T169" s="3">
        <f>IF(O169=0,"-",S169/O169)</f>
        <v>26</v>
      </c>
      <c r="U169" s="61">
        <f>IF(O169=0,"-",O169/N169)</f>
        <v>7.1</v>
      </c>
      <c r="V169" s="1"/>
    </row>
    <row r="170" spans="1:22" ht="17.25" customHeight="1">
      <c r="A170" s="6"/>
      <c r="B170" s="252"/>
      <c r="C170" s="7" t="s">
        <v>215</v>
      </c>
      <c r="D170" s="116">
        <f t="shared" si="53"/>
        <v>1</v>
      </c>
      <c r="E170" s="5">
        <v>0</v>
      </c>
      <c r="F170" s="5">
        <v>0</v>
      </c>
      <c r="G170" s="5">
        <v>1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f t="shared" si="50"/>
        <v>1</v>
      </c>
      <c r="N170" s="5">
        <v>1</v>
      </c>
      <c r="O170" s="4">
        <f t="shared" si="54"/>
        <v>662</v>
      </c>
      <c r="P170" s="4">
        <v>662</v>
      </c>
      <c r="Q170" s="20">
        <v>0</v>
      </c>
      <c r="R170" s="4">
        <v>0</v>
      </c>
      <c r="S170" s="21">
        <v>32107</v>
      </c>
      <c r="T170" s="3">
        <f t="shared" si="51"/>
        <v>48.5</v>
      </c>
      <c r="U170" s="61">
        <f t="shared" si="52"/>
        <v>662</v>
      </c>
      <c r="V170" s="1"/>
    </row>
    <row r="171" spans="1:22" ht="17.25" customHeight="1">
      <c r="A171" s="6"/>
      <c r="B171" s="252"/>
      <c r="C171" s="41" t="s">
        <v>216</v>
      </c>
      <c r="D171" s="144">
        <f>SUM(E171:L171)</f>
        <v>1</v>
      </c>
      <c r="E171" s="14">
        <v>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f>SUM(E171:I171)</f>
        <v>1</v>
      </c>
      <c r="N171" s="14">
        <v>1</v>
      </c>
      <c r="O171" s="24">
        <f>IF(AND(P171=0,Q171=0,R171=0),0,SUM(P171:R171))</f>
        <v>8.4</v>
      </c>
      <c r="P171" s="24">
        <v>8.4</v>
      </c>
      <c r="Q171" s="22">
        <v>0</v>
      </c>
      <c r="R171" s="24">
        <v>0</v>
      </c>
      <c r="S171" s="23">
        <v>102.48</v>
      </c>
      <c r="T171" s="62">
        <f>IF(O171=0,"-",S171/O171)</f>
        <v>12.2</v>
      </c>
      <c r="U171" s="66">
        <f>IF(O171=0,"-",O171/N171)</f>
        <v>8.4</v>
      </c>
      <c r="V171" s="1"/>
    </row>
    <row r="172" spans="1:22" ht="17.25" customHeight="1">
      <c r="A172" s="6"/>
      <c r="B172" s="255"/>
      <c r="C172" s="44" t="s">
        <v>217</v>
      </c>
      <c r="D172" s="149">
        <f>SUM(E168:L171)</f>
        <v>6</v>
      </c>
      <c r="E172" s="150">
        <f>SUM(E168:E171)</f>
        <v>1</v>
      </c>
      <c r="F172" s="150">
        <f aca="true" t="shared" si="57" ref="F172:L172">SUM(F168:F171)</f>
        <v>0</v>
      </c>
      <c r="G172" s="150">
        <f t="shared" si="57"/>
        <v>1</v>
      </c>
      <c r="H172" s="150">
        <f t="shared" si="57"/>
        <v>0</v>
      </c>
      <c r="I172" s="150">
        <f t="shared" si="57"/>
        <v>2</v>
      </c>
      <c r="J172" s="150">
        <f t="shared" si="57"/>
        <v>2</v>
      </c>
      <c r="K172" s="150">
        <f t="shared" si="57"/>
        <v>0</v>
      </c>
      <c r="L172" s="150">
        <f t="shared" si="57"/>
        <v>0</v>
      </c>
      <c r="M172" s="150">
        <f>SUM(E168:I171)</f>
        <v>4</v>
      </c>
      <c r="N172" s="150">
        <f>SUM(N168:N171)</f>
        <v>6</v>
      </c>
      <c r="O172" s="151">
        <f>IF(AND(P172=0,Q172=0,R172=0),0,SUM(P172:R172))</f>
        <v>915.8</v>
      </c>
      <c r="P172" s="158">
        <f>SUM(P168:P171)</f>
        <v>670.4</v>
      </c>
      <c r="Q172" s="158">
        <f>SUM(Q168:Q171)</f>
        <v>0</v>
      </c>
      <c r="R172" s="158">
        <f>SUM(R168:R171)</f>
        <v>245.4</v>
      </c>
      <c r="S172" s="158">
        <f>SUM(S168:S171)</f>
        <v>39101.280000000006</v>
      </c>
      <c r="T172" s="153">
        <f>IF(O172=0,"-",S172/O172)</f>
        <v>42.69630923782486</v>
      </c>
      <c r="U172" s="146">
        <f>IF(O172=0,"-",O172/N172)</f>
        <v>152.63333333333333</v>
      </c>
      <c r="V172" s="1"/>
    </row>
    <row r="173" spans="1:22" ht="17.25" customHeight="1">
      <c r="A173" s="69" t="s">
        <v>122</v>
      </c>
      <c r="B173" s="81"/>
      <c r="C173" s="83" t="s">
        <v>123</v>
      </c>
      <c r="D173" s="189">
        <f t="shared" si="53"/>
        <v>1</v>
      </c>
      <c r="E173" s="132">
        <v>0</v>
      </c>
      <c r="F173" s="132">
        <v>0</v>
      </c>
      <c r="G173" s="132">
        <v>1</v>
      </c>
      <c r="H173" s="132">
        <v>0</v>
      </c>
      <c r="I173" s="132">
        <v>0</v>
      </c>
      <c r="J173" s="132">
        <v>0</v>
      </c>
      <c r="K173" s="132">
        <v>0</v>
      </c>
      <c r="L173" s="132">
        <v>0</v>
      </c>
      <c r="M173" s="132">
        <f t="shared" si="50"/>
        <v>1</v>
      </c>
      <c r="N173" s="132">
        <v>1</v>
      </c>
      <c r="O173" s="133">
        <f t="shared" si="54"/>
        <v>1.2</v>
      </c>
      <c r="P173" s="133">
        <v>1.2</v>
      </c>
      <c r="Q173" s="134">
        <v>0</v>
      </c>
      <c r="R173" s="133">
        <v>0</v>
      </c>
      <c r="S173" s="135">
        <v>15.72</v>
      </c>
      <c r="T173" s="100">
        <f t="shared" si="51"/>
        <v>13.100000000000001</v>
      </c>
      <c r="U173" s="101">
        <f t="shared" si="52"/>
        <v>1.2</v>
      </c>
      <c r="V173" s="1"/>
    </row>
    <row r="174" spans="1:22" ht="17.25" customHeight="1">
      <c r="A174" s="6"/>
      <c r="B174" s="6"/>
      <c r="C174" s="8" t="s">
        <v>124</v>
      </c>
      <c r="D174" s="116">
        <f t="shared" si="53"/>
        <v>2</v>
      </c>
      <c r="E174" s="5">
        <v>0</v>
      </c>
      <c r="F174" s="5">
        <v>0</v>
      </c>
      <c r="G174" s="5">
        <v>2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f t="shared" si="50"/>
        <v>2</v>
      </c>
      <c r="N174" s="5">
        <v>2</v>
      </c>
      <c r="O174" s="4">
        <f t="shared" si="54"/>
        <v>314.2</v>
      </c>
      <c r="P174" s="4">
        <v>314.2</v>
      </c>
      <c r="Q174" s="20">
        <v>0</v>
      </c>
      <c r="R174" s="4">
        <v>0</v>
      </c>
      <c r="S174" s="21">
        <v>13272.95</v>
      </c>
      <c r="T174" s="3">
        <f t="shared" si="51"/>
        <v>42.24363462762572</v>
      </c>
      <c r="U174" s="61">
        <f t="shared" si="52"/>
        <v>157.1</v>
      </c>
      <c r="V174" s="1"/>
    </row>
    <row r="175" spans="1:22" ht="17.25" customHeight="1">
      <c r="A175" s="251" t="s">
        <v>261</v>
      </c>
      <c r="B175" s="6"/>
      <c r="C175" s="7" t="s">
        <v>218</v>
      </c>
      <c r="D175" s="116">
        <f t="shared" si="53"/>
        <v>1</v>
      </c>
      <c r="E175" s="5">
        <v>0</v>
      </c>
      <c r="F175" s="5">
        <v>1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f t="shared" si="50"/>
        <v>1</v>
      </c>
      <c r="N175" s="5">
        <v>0</v>
      </c>
      <c r="O175" s="4">
        <f t="shared" si="54"/>
        <v>0</v>
      </c>
      <c r="P175" s="4">
        <v>0</v>
      </c>
      <c r="Q175" s="20">
        <v>0</v>
      </c>
      <c r="R175" s="4">
        <v>0</v>
      </c>
      <c r="S175" s="21">
        <v>0</v>
      </c>
      <c r="T175" s="3" t="str">
        <f t="shared" si="51"/>
        <v>-</v>
      </c>
      <c r="U175" s="61" t="str">
        <f t="shared" si="52"/>
        <v>-</v>
      </c>
      <c r="V175" s="1"/>
    </row>
    <row r="176" spans="1:22" ht="17.25" customHeight="1">
      <c r="A176" s="253"/>
      <c r="B176" s="28" t="s">
        <v>258</v>
      </c>
      <c r="C176" s="8" t="s">
        <v>125</v>
      </c>
      <c r="D176" s="116">
        <f t="shared" si="53"/>
        <v>1</v>
      </c>
      <c r="E176" s="5">
        <v>0</v>
      </c>
      <c r="F176" s="5">
        <v>0</v>
      </c>
      <c r="G176" s="5">
        <v>0</v>
      </c>
      <c r="H176" s="5">
        <v>0</v>
      </c>
      <c r="I176" s="5">
        <v>1</v>
      </c>
      <c r="J176" s="5">
        <v>0</v>
      </c>
      <c r="K176" s="5">
        <v>0</v>
      </c>
      <c r="L176" s="5">
        <v>0</v>
      </c>
      <c r="M176" s="5">
        <f t="shared" si="50"/>
        <v>1</v>
      </c>
      <c r="N176" s="5">
        <v>1</v>
      </c>
      <c r="O176" s="4">
        <f t="shared" si="54"/>
        <v>119</v>
      </c>
      <c r="P176" s="4">
        <v>0</v>
      </c>
      <c r="Q176" s="20">
        <v>0</v>
      </c>
      <c r="R176" s="4">
        <v>119</v>
      </c>
      <c r="S176" s="21">
        <v>2510.9</v>
      </c>
      <c r="T176" s="3">
        <f t="shared" si="51"/>
        <v>21.1</v>
      </c>
      <c r="U176" s="61">
        <f t="shared" si="52"/>
        <v>119</v>
      </c>
      <c r="V176" s="1"/>
    </row>
    <row r="177" spans="1:22" ht="17.25" customHeight="1">
      <c r="A177" s="253"/>
      <c r="B177" s="28"/>
      <c r="C177" s="7" t="s">
        <v>220</v>
      </c>
      <c r="D177" s="116">
        <f t="shared" si="53"/>
        <v>1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1</v>
      </c>
      <c r="K177" s="5">
        <v>0</v>
      </c>
      <c r="L177" s="5">
        <v>0</v>
      </c>
      <c r="M177" s="5">
        <f t="shared" si="50"/>
        <v>0</v>
      </c>
      <c r="N177" s="5">
        <v>0</v>
      </c>
      <c r="O177" s="4">
        <f t="shared" si="54"/>
        <v>0</v>
      </c>
      <c r="P177" s="4">
        <v>0</v>
      </c>
      <c r="Q177" s="20">
        <v>0</v>
      </c>
      <c r="R177" s="4">
        <v>0</v>
      </c>
      <c r="S177" s="21">
        <v>0</v>
      </c>
      <c r="T177" s="3" t="str">
        <f t="shared" si="51"/>
        <v>-</v>
      </c>
      <c r="U177" s="61" t="str">
        <f t="shared" si="52"/>
        <v>-</v>
      </c>
      <c r="V177" s="1"/>
    </row>
    <row r="178" spans="1:22" ht="17.25" customHeight="1">
      <c r="A178" s="190"/>
      <c r="B178" s="191"/>
      <c r="C178" s="8" t="s">
        <v>219</v>
      </c>
      <c r="D178" s="116">
        <f>SUM(E178:L178)</f>
        <v>1</v>
      </c>
      <c r="E178" s="5">
        <v>0</v>
      </c>
      <c r="F178" s="5">
        <v>0</v>
      </c>
      <c r="G178" s="5">
        <v>0</v>
      </c>
      <c r="H178" s="5">
        <v>0</v>
      </c>
      <c r="I178" s="5">
        <v>1</v>
      </c>
      <c r="J178" s="5">
        <v>0</v>
      </c>
      <c r="K178" s="5">
        <v>0</v>
      </c>
      <c r="L178" s="5">
        <v>0</v>
      </c>
      <c r="M178" s="5">
        <f>SUM(E178:I178)</f>
        <v>1</v>
      </c>
      <c r="N178" s="5">
        <v>1</v>
      </c>
      <c r="O178" s="4">
        <f>IF(AND(P178=0,Q178=0,R178=0),0,SUM(P178:R178))</f>
        <v>83</v>
      </c>
      <c r="P178" s="4">
        <v>0</v>
      </c>
      <c r="Q178" s="20">
        <v>0</v>
      </c>
      <c r="R178" s="4">
        <v>83</v>
      </c>
      <c r="S178" s="21">
        <v>1950.5</v>
      </c>
      <c r="T178" s="3">
        <f>IF(O178=0,"-",S178/O178)</f>
        <v>23.5</v>
      </c>
      <c r="U178" s="61">
        <f>IF(O178=0,"-",O178/N178)</f>
        <v>83</v>
      </c>
      <c r="V178" s="1"/>
    </row>
    <row r="179" spans="1:22" ht="17.25" customHeight="1">
      <c r="A179" s="6"/>
      <c r="B179" s="6" t="s">
        <v>240</v>
      </c>
      <c r="C179" s="8" t="s">
        <v>126</v>
      </c>
      <c r="D179" s="116">
        <f t="shared" si="53"/>
        <v>1</v>
      </c>
      <c r="E179" s="5">
        <v>0</v>
      </c>
      <c r="F179" s="5">
        <v>0</v>
      </c>
      <c r="G179" s="5">
        <v>0</v>
      </c>
      <c r="H179" s="5">
        <v>0</v>
      </c>
      <c r="I179" s="5">
        <v>1</v>
      </c>
      <c r="J179" s="5">
        <v>0</v>
      </c>
      <c r="K179" s="5">
        <v>0</v>
      </c>
      <c r="L179" s="5">
        <v>0</v>
      </c>
      <c r="M179" s="5">
        <f t="shared" si="50"/>
        <v>1</v>
      </c>
      <c r="N179" s="5">
        <v>1</v>
      </c>
      <c r="O179" s="4">
        <f t="shared" si="54"/>
        <v>2.8</v>
      </c>
      <c r="P179" s="4">
        <v>0</v>
      </c>
      <c r="Q179" s="20">
        <v>0</v>
      </c>
      <c r="R179" s="4">
        <v>2.8</v>
      </c>
      <c r="S179" s="21">
        <v>56</v>
      </c>
      <c r="T179" s="3">
        <f>IF(O179=0,"-",S179/O179)</f>
        <v>20</v>
      </c>
      <c r="U179" s="61">
        <f>IF(O179=0,"-",O179/N179)</f>
        <v>2.8</v>
      </c>
      <c r="V179" s="1"/>
    </row>
    <row r="180" spans="1:22" ht="17.25" customHeight="1">
      <c r="A180" s="6"/>
      <c r="B180" s="32"/>
      <c r="C180" s="71" t="s">
        <v>183</v>
      </c>
      <c r="D180" s="149">
        <f t="shared" si="53"/>
        <v>8</v>
      </c>
      <c r="E180" s="150">
        <f>SUM(E173:E179)</f>
        <v>0</v>
      </c>
      <c r="F180" s="150">
        <f aca="true" t="shared" si="58" ref="F180:L180">SUM(F173:F179)</f>
        <v>1</v>
      </c>
      <c r="G180" s="150">
        <f t="shared" si="58"/>
        <v>3</v>
      </c>
      <c r="H180" s="150">
        <f t="shared" si="58"/>
        <v>0</v>
      </c>
      <c r="I180" s="150">
        <f t="shared" si="58"/>
        <v>3</v>
      </c>
      <c r="J180" s="150">
        <f t="shared" si="58"/>
        <v>1</v>
      </c>
      <c r="K180" s="150">
        <f t="shared" si="58"/>
        <v>0</v>
      </c>
      <c r="L180" s="150">
        <f t="shared" si="58"/>
        <v>0</v>
      </c>
      <c r="M180" s="150">
        <f t="shared" si="50"/>
        <v>7</v>
      </c>
      <c r="N180" s="150">
        <f>SUM(N173:N179)</f>
        <v>6</v>
      </c>
      <c r="O180" s="151">
        <f t="shared" si="54"/>
        <v>520.2</v>
      </c>
      <c r="P180" s="151">
        <f>SUM(P173:P179)</f>
        <v>315.4</v>
      </c>
      <c r="Q180" s="152">
        <f>SUM(Q173:Q179)</f>
        <v>0</v>
      </c>
      <c r="R180" s="151">
        <f>SUM(R173:R179)</f>
        <v>204.8</v>
      </c>
      <c r="S180" s="158">
        <f>SUM(S173:S179)</f>
        <v>17806.07</v>
      </c>
      <c r="T180" s="153">
        <f t="shared" si="51"/>
        <v>34.229277201076506</v>
      </c>
      <c r="U180" s="146">
        <f t="shared" si="52"/>
        <v>86.7</v>
      </c>
      <c r="V180" s="1"/>
    </row>
    <row r="181" spans="1:22" ht="17.25" customHeight="1">
      <c r="A181" s="6"/>
      <c r="B181" s="32"/>
      <c r="C181" s="68" t="s">
        <v>205</v>
      </c>
      <c r="D181" s="192">
        <f t="shared" si="53"/>
        <v>23</v>
      </c>
      <c r="E181" s="102">
        <f>SUM(E164,E167,E172,E180)</f>
        <v>1</v>
      </c>
      <c r="F181" s="102">
        <f aca="true" t="shared" si="59" ref="F181:N181">SUM(F164,F167,F172,F180)</f>
        <v>1</v>
      </c>
      <c r="G181" s="102">
        <f t="shared" si="59"/>
        <v>6</v>
      </c>
      <c r="H181" s="102">
        <f t="shared" si="59"/>
        <v>1</v>
      </c>
      <c r="I181" s="102">
        <f t="shared" si="59"/>
        <v>9</v>
      </c>
      <c r="J181" s="102">
        <f t="shared" si="59"/>
        <v>5</v>
      </c>
      <c r="K181" s="102">
        <f t="shared" si="59"/>
        <v>0</v>
      </c>
      <c r="L181" s="102">
        <f t="shared" si="59"/>
        <v>0</v>
      </c>
      <c r="M181" s="102">
        <f t="shared" si="59"/>
        <v>18</v>
      </c>
      <c r="N181" s="102">
        <f t="shared" si="59"/>
        <v>18</v>
      </c>
      <c r="O181" s="103">
        <f t="shared" si="54"/>
        <v>1954.3</v>
      </c>
      <c r="P181" s="103">
        <f>SUM(P164,P167,P172,P180)</f>
        <v>1014.8</v>
      </c>
      <c r="Q181" s="103">
        <f>SUM(Q164,Q167,Q172,Q180)</f>
        <v>0</v>
      </c>
      <c r="R181" s="103">
        <f>SUM(R164,R167,R172,R180)</f>
        <v>939.5</v>
      </c>
      <c r="S181" s="106">
        <f>SUM(S164,S167,,S172,S180)</f>
        <v>79380.25</v>
      </c>
      <c r="T181" s="106">
        <f t="shared" si="51"/>
        <v>40.618252059560966</v>
      </c>
      <c r="U181" s="106">
        <f t="shared" si="52"/>
        <v>108.57222222222222</v>
      </c>
      <c r="V181" s="1"/>
    </row>
    <row r="182" spans="1:22" ht="17.25" customHeight="1">
      <c r="A182" s="6"/>
      <c r="B182" s="261" t="s">
        <v>260</v>
      </c>
      <c r="C182" s="8" t="s">
        <v>127</v>
      </c>
      <c r="D182" s="116">
        <f t="shared" si="53"/>
        <v>1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0</v>
      </c>
      <c r="M182" s="5">
        <f t="shared" si="50"/>
        <v>0</v>
      </c>
      <c r="N182" s="5">
        <v>0</v>
      </c>
      <c r="O182" s="4">
        <f t="shared" si="54"/>
        <v>0</v>
      </c>
      <c r="P182" s="4">
        <v>0</v>
      </c>
      <c r="Q182" s="20">
        <v>0</v>
      </c>
      <c r="R182" s="4">
        <v>0</v>
      </c>
      <c r="S182" s="21">
        <v>0</v>
      </c>
      <c r="T182" s="3" t="str">
        <f t="shared" si="51"/>
        <v>-</v>
      </c>
      <c r="U182" s="61" t="str">
        <f t="shared" si="52"/>
        <v>-</v>
      </c>
      <c r="V182" s="1"/>
    </row>
    <row r="183" spans="1:22" ht="17.25" customHeight="1">
      <c r="A183" s="6"/>
      <c r="B183" s="262"/>
      <c r="C183" s="42" t="s">
        <v>129</v>
      </c>
      <c r="D183" s="145">
        <f>SUM(E183:L183)</f>
        <v>1</v>
      </c>
      <c r="E183" s="102">
        <v>0</v>
      </c>
      <c r="F183" s="102">
        <v>0</v>
      </c>
      <c r="G183" s="102">
        <v>0</v>
      </c>
      <c r="H183" s="102">
        <v>0</v>
      </c>
      <c r="I183" s="102">
        <v>1</v>
      </c>
      <c r="J183" s="102">
        <v>0</v>
      </c>
      <c r="K183" s="102">
        <v>0</v>
      </c>
      <c r="L183" s="102">
        <v>0</v>
      </c>
      <c r="M183" s="102">
        <f>SUM(E183:I183)</f>
        <v>1</v>
      </c>
      <c r="N183" s="102">
        <v>1</v>
      </c>
      <c r="O183" s="104">
        <f>IF(AND(P183=0,Q183=0,R183=0),0,SUM(P183:R183))</f>
        <v>57.8</v>
      </c>
      <c r="P183" s="104">
        <v>0</v>
      </c>
      <c r="Q183" s="103">
        <v>0</v>
      </c>
      <c r="R183" s="104">
        <v>57.8</v>
      </c>
      <c r="S183" s="105">
        <v>2167.5</v>
      </c>
      <c r="T183" s="106">
        <f>IF(O183=0,"-",S183/O183)</f>
        <v>37.5</v>
      </c>
      <c r="U183" s="107">
        <f>IF(O183=0,"-",O183/N183)</f>
        <v>57.8</v>
      </c>
      <c r="V183" s="1"/>
    </row>
    <row r="184" spans="1:22" ht="17.25" customHeight="1">
      <c r="A184" s="6"/>
      <c r="B184" s="32"/>
      <c r="C184" s="37" t="s">
        <v>171</v>
      </c>
      <c r="D184" s="145">
        <f t="shared" si="53"/>
        <v>2</v>
      </c>
      <c r="E184" s="102">
        <f aca="true" t="shared" si="60" ref="E184:L184">SUM(E182:E183)</f>
        <v>0</v>
      </c>
      <c r="F184" s="102">
        <f t="shared" si="60"/>
        <v>0</v>
      </c>
      <c r="G184" s="102">
        <f t="shared" si="60"/>
        <v>0</v>
      </c>
      <c r="H184" s="102">
        <f t="shared" si="60"/>
        <v>0</v>
      </c>
      <c r="I184" s="102">
        <f t="shared" si="60"/>
        <v>1</v>
      </c>
      <c r="J184" s="102">
        <f t="shared" si="60"/>
        <v>1</v>
      </c>
      <c r="K184" s="102">
        <f t="shared" si="60"/>
        <v>0</v>
      </c>
      <c r="L184" s="102">
        <f t="shared" si="60"/>
        <v>0</v>
      </c>
      <c r="M184" s="102">
        <f t="shared" si="50"/>
        <v>1</v>
      </c>
      <c r="N184" s="102">
        <f>SUM(N182:N183)</f>
        <v>1</v>
      </c>
      <c r="O184" s="104">
        <f t="shared" si="54"/>
        <v>57.8</v>
      </c>
      <c r="P184" s="104">
        <f>SUM(P182:P183)</f>
        <v>0</v>
      </c>
      <c r="Q184" s="103">
        <f>SUM(Q182:Q183)</f>
        <v>0</v>
      </c>
      <c r="R184" s="104">
        <f>SUM(R182:R183)</f>
        <v>57.8</v>
      </c>
      <c r="S184" s="105">
        <f>SUM(S182:S183)</f>
        <v>2167.5</v>
      </c>
      <c r="T184" s="106">
        <f t="shared" si="51"/>
        <v>37.5</v>
      </c>
      <c r="U184" s="107">
        <f t="shared" si="52"/>
        <v>57.8</v>
      </c>
      <c r="V184" s="1"/>
    </row>
    <row r="185" spans="1:22" ht="24.75" customHeight="1" thickBot="1">
      <c r="A185" s="31"/>
      <c r="B185" s="31"/>
      <c r="C185" s="30" t="s">
        <v>202</v>
      </c>
      <c r="D185" s="155">
        <f t="shared" si="53"/>
        <v>25</v>
      </c>
      <c r="E185" s="97">
        <f aca="true" t="shared" si="61" ref="E185:L185">SUM(E181,E184)</f>
        <v>1</v>
      </c>
      <c r="F185" s="97">
        <f t="shared" si="61"/>
        <v>1</v>
      </c>
      <c r="G185" s="97">
        <f t="shared" si="61"/>
        <v>6</v>
      </c>
      <c r="H185" s="97">
        <f t="shared" si="61"/>
        <v>1</v>
      </c>
      <c r="I185" s="97">
        <f t="shared" si="61"/>
        <v>10</v>
      </c>
      <c r="J185" s="97">
        <f t="shared" si="61"/>
        <v>6</v>
      </c>
      <c r="K185" s="97">
        <f t="shared" si="61"/>
        <v>0</v>
      </c>
      <c r="L185" s="97">
        <f t="shared" si="61"/>
        <v>0</v>
      </c>
      <c r="M185" s="97">
        <f t="shared" si="50"/>
        <v>19</v>
      </c>
      <c r="N185" s="97">
        <f>SUM(N181,N184)</f>
        <v>19</v>
      </c>
      <c r="O185" s="98">
        <f t="shared" si="54"/>
        <v>2012.1</v>
      </c>
      <c r="P185" s="113">
        <f>SUM(P181,P184)</f>
        <v>1014.8</v>
      </c>
      <c r="Q185" s="113">
        <f>SUM(Q181,Q184)</f>
        <v>0</v>
      </c>
      <c r="R185" s="113">
        <f>SUM(R181,R184)</f>
        <v>997.3</v>
      </c>
      <c r="S185" s="114">
        <f>SUM(S181,S184)</f>
        <v>81547.75</v>
      </c>
      <c r="T185" s="114">
        <f t="shared" si="51"/>
        <v>40.528676507131856</v>
      </c>
      <c r="U185" s="115">
        <f t="shared" si="52"/>
        <v>105.89999999999999</v>
      </c>
      <c r="V185" s="1"/>
    </row>
    <row r="186" spans="1:22" ht="17.25" customHeight="1">
      <c r="A186" s="6"/>
      <c r="B186" s="251" t="s">
        <v>262</v>
      </c>
      <c r="C186" s="8" t="s">
        <v>135</v>
      </c>
      <c r="D186" s="116">
        <f aca="true" t="shared" si="62" ref="D186:D191">SUM(E186:L186)</f>
        <v>1</v>
      </c>
      <c r="E186" s="5">
        <v>0</v>
      </c>
      <c r="F186" s="5">
        <v>1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f aca="true" t="shared" si="63" ref="M186:M191">SUM(E186:I186)</f>
        <v>1</v>
      </c>
      <c r="N186" s="5">
        <v>1</v>
      </c>
      <c r="O186" s="4">
        <f>IF(AND(P186=0,Q186=0,R186=0),0,SUM(P186:R186))</f>
        <v>0</v>
      </c>
      <c r="P186" s="4">
        <v>0</v>
      </c>
      <c r="Q186" s="20">
        <v>0</v>
      </c>
      <c r="R186" s="4">
        <v>0</v>
      </c>
      <c r="S186" s="21">
        <v>0</v>
      </c>
      <c r="T186" s="3" t="str">
        <f aca="true" t="shared" si="64" ref="T186:T193">IF(O186=0,"-",S186/O186)</f>
        <v>-</v>
      </c>
      <c r="U186" s="61" t="str">
        <f aca="true" t="shared" si="65" ref="U186:U193">IF(O186=0,"-",O186/N186)</f>
        <v>-</v>
      </c>
      <c r="V186" s="1"/>
    </row>
    <row r="187" spans="1:22" ht="17.25" customHeight="1">
      <c r="A187" s="6"/>
      <c r="B187" s="251"/>
      <c r="C187" s="41" t="s">
        <v>271</v>
      </c>
      <c r="D187" s="193">
        <f t="shared" si="62"/>
        <v>1</v>
      </c>
      <c r="E187" s="14">
        <v>0</v>
      </c>
      <c r="F187" s="14">
        <v>0</v>
      </c>
      <c r="G187" s="14">
        <v>0</v>
      </c>
      <c r="H187" s="14">
        <v>0</v>
      </c>
      <c r="I187" s="14">
        <v>1</v>
      </c>
      <c r="J187" s="14">
        <v>0</v>
      </c>
      <c r="K187" s="14">
        <v>0</v>
      </c>
      <c r="L187" s="14">
        <v>0</v>
      </c>
      <c r="M187" s="14">
        <f t="shared" si="63"/>
        <v>1</v>
      </c>
      <c r="N187" s="14">
        <v>1</v>
      </c>
      <c r="O187" s="24">
        <f>IF(AND(P187=0,Q187=0,R187=0),0,SUM(P187:R187))</f>
        <v>134</v>
      </c>
      <c r="P187" s="24">
        <v>0</v>
      </c>
      <c r="Q187" s="22">
        <v>0</v>
      </c>
      <c r="R187" s="24">
        <v>134</v>
      </c>
      <c r="S187" s="23">
        <v>4582.8</v>
      </c>
      <c r="T187" s="62">
        <f t="shared" si="64"/>
        <v>34.2</v>
      </c>
      <c r="U187" s="66">
        <f t="shared" si="65"/>
        <v>134</v>
      </c>
      <c r="V187" s="10"/>
    </row>
    <row r="188" spans="1:22" ht="17.25" customHeight="1">
      <c r="A188" s="28"/>
      <c r="B188" s="255"/>
      <c r="C188" s="44" t="s">
        <v>259</v>
      </c>
      <c r="D188" s="149">
        <f t="shared" si="62"/>
        <v>2</v>
      </c>
      <c r="E188" s="150">
        <f aca="true" t="shared" si="66" ref="E188:L188">SUM(E186:E187)</f>
        <v>0</v>
      </c>
      <c r="F188" s="150">
        <f t="shared" si="66"/>
        <v>1</v>
      </c>
      <c r="G188" s="150">
        <f t="shared" si="66"/>
        <v>0</v>
      </c>
      <c r="H188" s="150">
        <f t="shared" si="66"/>
        <v>0</v>
      </c>
      <c r="I188" s="150">
        <f t="shared" si="66"/>
        <v>1</v>
      </c>
      <c r="J188" s="150">
        <f t="shared" si="66"/>
        <v>0</v>
      </c>
      <c r="K188" s="150">
        <f t="shared" si="66"/>
        <v>0</v>
      </c>
      <c r="L188" s="150">
        <f t="shared" si="66"/>
        <v>0</v>
      </c>
      <c r="M188" s="150">
        <f>SUM(E188:I188)</f>
        <v>2</v>
      </c>
      <c r="N188" s="150">
        <f>SUM(N186:N187)</f>
        <v>2</v>
      </c>
      <c r="O188" s="151">
        <f>IF(AND(P188=0,Q188=0,R188=0),0,SUM(P188:R188))</f>
        <v>134</v>
      </c>
      <c r="P188" s="152">
        <f>SUM(P186:P187)</f>
        <v>0</v>
      </c>
      <c r="Q188" s="152">
        <f>SUM(Q186:Q187)</f>
        <v>0</v>
      </c>
      <c r="R188" s="152">
        <f>SUM(R186:R187)</f>
        <v>134</v>
      </c>
      <c r="S188" s="153">
        <f>SUM(S186:S187)</f>
        <v>4582.8</v>
      </c>
      <c r="T188" s="153">
        <f>IF(O188=0,"-",S188/O188)</f>
        <v>34.2</v>
      </c>
      <c r="U188" s="146">
        <f>IF(O188=0,"-",O188/N188)</f>
        <v>67</v>
      </c>
      <c r="V188" s="1"/>
    </row>
    <row r="189" spans="1:22" ht="17.25" customHeight="1">
      <c r="A189" s="28"/>
      <c r="B189" s="263" t="s">
        <v>133</v>
      </c>
      <c r="C189" s="83" t="s">
        <v>134</v>
      </c>
      <c r="D189" s="187">
        <f t="shared" si="62"/>
        <v>1</v>
      </c>
      <c r="E189" s="132">
        <v>0</v>
      </c>
      <c r="F189" s="132">
        <v>0</v>
      </c>
      <c r="G189" s="132">
        <v>0</v>
      </c>
      <c r="H189" s="132">
        <v>1</v>
      </c>
      <c r="I189" s="132">
        <v>0</v>
      </c>
      <c r="J189" s="132">
        <v>0</v>
      </c>
      <c r="K189" s="132">
        <v>0</v>
      </c>
      <c r="L189" s="132">
        <v>0</v>
      </c>
      <c r="M189" s="132">
        <f t="shared" si="63"/>
        <v>1</v>
      </c>
      <c r="N189" s="132">
        <v>1</v>
      </c>
      <c r="O189" s="133">
        <f t="shared" si="54"/>
        <v>3</v>
      </c>
      <c r="P189" s="133">
        <v>0</v>
      </c>
      <c r="Q189" s="134">
        <v>3</v>
      </c>
      <c r="R189" s="133">
        <v>0</v>
      </c>
      <c r="S189" s="135">
        <v>22.5</v>
      </c>
      <c r="T189" s="100">
        <f t="shared" si="64"/>
        <v>7.5</v>
      </c>
      <c r="U189" s="101">
        <f t="shared" si="65"/>
        <v>3</v>
      </c>
      <c r="V189" s="1"/>
    </row>
    <row r="190" spans="1:22" ht="17.25" customHeight="1">
      <c r="A190" s="28"/>
      <c r="B190" s="264"/>
      <c r="C190" s="41" t="s">
        <v>172</v>
      </c>
      <c r="D190" s="144">
        <f t="shared" si="62"/>
        <v>2</v>
      </c>
      <c r="E190" s="14">
        <v>0</v>
      </c>
      <c r="F190" s="14">
        <v>0</v>
      </c>
      <c r="G190" s="14">
        <v>0</v>
      </c>
      <c r="H190" s="14">
        <v>0</v>
      </c>
      <c r="I190" s="14">
        <v>2</v>
      </c>
      <c r="J190" s="14">
        <v>0</v>
      </c>
      <c r="K190" s="14">
        <v>0</v>
      </c>
      <c r="L190" s="14">
        <v>0</v>
      </c>
      <c r="M190" s="14">
        <f t="shared" si="63"/>
        <v>2</v>
      </c>
      <c r="N190" s="14">
        <v>2</v>
      </c>
      <c r="O190" s="24">
        <f t="shared" si="54"/>
        <v>76.7</v>
      </c>
      <c r="P190" s="24">
        <v>0</v>
      </c>
      <c r="Q190" s="22">
        <v>0</v>
      </c>
      <c r="R190" s="24">
        <v>76.7</v>
      </c>
      <c r="S190" s="23">
        <v>1896.3</v>
      </c>
      <c r="T190" s="62">
        <f t="shared" si="64"/>
        <v>24.72359843546284</v>
      </c>
      <c r="U190" s="66">
        <f t="shared" si="65"/>
        <v>38.35</v>
      </c>
      <c r="V190" s="1"/>
    </row>
    <row r="191" spans="1:22" ht="17.25" customHeight="1">
      <c r="A191" s="28"/>
      <c r="B191" s="264"/>
      <c r="C191" s="84" t="s">
        <v>259</v>
      </c>
      <c r="D191" s="194">
        <f t="shared" si="62"/>
        <v>3</v>
      </c>
      <c r="E191" s="195">
        <f>SUM(E189:E190)</f>
        <v>0</v>
      </c>
      <c r="F191" s="195">
        <f aca="true" t="shared" si="67" ref="F191:N191">SUM(F189:F190)</f>
        <v>0</v>
      </c>
      <c r="G191" s="195">
        <f t="shared" si="67"/>
        <v>0</v>
      </c>
      <c r="H191" s="195">
        <f t="shared" si="67"/>
        <v>1</v>
      </c>
      <c r="I191" s="195">
        <f t="shared" si="67"/>
        <v>2</v>
      </c>
      <c r="J191" s="195">
        <f t="shared" si="67"/>
        <v>0</v>
      </c>
      <c r="K191" s="195">
        <f t="shared" si="67"/>
        <v>0</v>
      </c>
      <c r="L191" s="195">
        <f t="shared" si="67"/>
        <v>0</v>
      </c>
      <c r="M191" s="132">
        <f t="shared" si="63"/>
        <v>3</v>
      </c>
      <c r="N191" s="195">
        <f t="shared" si="67"/>
        <v>3</v>
      </c>
      <c r="O191" s="133">
        <f t="shared" si="54"/>
        <v>79.7</v>
      </c>
      <c r="P191" s="196">
        <f>SUM(P189:P190)</f>
        <v>0</v>
      </c>
      <c r="Q191" s="196">
        <f>SUM(Q189:Q190)</f>
        <v>3</v>
      </c>
      <c r="R191" s="196">
        <f>SUM(R189:R190)</f>
        <v>76.7</v>
      </c>
      <c r="S191" s="197">
        <f>SUM(S189:S190)</f>
        <v>1918.8</v>
      </c>
      <c r="T191" s="197">
        <f t="shared" si="64"/>
        <v>24.075282308657464</v>
      </c>
      <c r="U191" s="198">
        <f t="shared" si="65"/>
        <v>26.566666666666666</v>
      </c>
      <c r="V191" s="1"/>
    </row>
    <row r="192" spans="1:22" ht="17.25" customHeight="1">
      <c r="A192" s="28"/>
      <c r="B192" s="85" t="s">
        <v>274</v>
      </c>
      <c r="C192" s="35" t="s">
        <v>275</v>
      </c>
      <c r="D192" s="172">
        <f>SUM(E192:L192)</f>
        <v>1</v>
      </c>
      <c r="E192" s="136">
        <v>0</v>
      </c>
      <c r="F192" s="136">
        <v>0</v>
      </c>
      <c r="G192" s="136">
        <v>0</v>
      </c>
      <c r="H192" s="136">
        <v>0</v>
      </c>
      <c r="I192" s="136">
        <v>1</v>
      </c>
      <c r="J192" s="136">
        <v>0</v>
      </c>
      <c r="K192" s="136">
        <v>0</v>
      </c>
      <c r="L192" s="136">
        <v>0</v>
      </c>
      <c r="M192" s="136">
        <f>SUM(E192:I192)</f>
        <v>1</v>
      </c>
      <c r="N192" s="136">
        <v>1</v>
      </c>
      <c r="O192" s="137">
        <f>IF(AND(P192=0,Q192=0,R192=0),0,SUM(P192:R192))</f>
        <v>11.7</v>
      </c>
      <c r="P192" s="137">
        <v>0</v>
      </c>
      <c r="Q192" s="138">
        <v>0</v>
      </c>
      <c r="R192" s="137">
        <v>11.7</v>
      </c>
      <c r="S192" s="139">
        <v>188.37</v>
      </c>
      <c r="T192" s="140">
        <f>IF(O192=0,"-",S192/O192)</f>
        <v>16.1</v>
      </c>
      <c r="U192" s="141">
        <f>IF(O192=0,"-",O192/N192)</f>
        <v>11.7</v>
      </c>
      <c r="V192" s="1"/>
    </row>
    <row r="193" spans="1:22" ht="17.25" customHeight="1">
      <c r="A193" s="28"/>
      <c r="B193" s="45"/>
      <c r="C193" s="33" t="s">
        <v>205</v>
      </c>
      <c r="D193" s="136">
        <f>D188+D191+D192</f>
        <v>6</v>
      </c>
      <c r="E193" s="136">
        <f aca="true" t="shared" si="68" ref="E193:S193">E188+E191+E192</f>
        <v>0</v>
      </c>
      <c r="F193" s="136">
        <f t="shared" si="68"/>
        <v>1</v>
      </c>
      <c r="G193" s="136">
        <f t="shared" si="68"/>
        <v>0</v>
      </c>
      <c r="H193" s="136">
        <f t="shared" si="68"/>
        <v>1</v>
      </c>
      <c r="I193" s="136">
        <f t="shared" si="68"/>
        <v>4</v>
      </c>
      <c r="J193" s="136">
        <f t="shared" si="68"/>
        <v>0</v>
      </c>
      <c r="K193" s="136">
        <f t="shared" si="68"/>
        <v>0</v>
      </c>
      <c r="L193" s="136">
        <f t="shared" si="68"/>
        <v>0</v>
      </c>
      <c r="M193" s="136">
        <f t="shared" si="68"/>
        <v>6</v>
      </c>
      <c r="N193" s="136">
        <f>N188+N191+N192</f>
        <v>6</v>
      </c>
      <c r="O193" s="138">
        <f t="shared" si="68"/>
        <v>225.39999999999998</v>
      </c>
      <c r="P193" s="138">
        <f t="shared" si="68"/>
        <v>0</v>
      </c>
      <c r="Q193" s="138">
        <f t="shared" si="68"/>
        <v>3</v>
      </c>
      <c r="R193" s="138">
        <f t="shared" si="68"/>
        <v>222.39999999999998</v>
      </c>
      <c r="S193" s="140">
        <f t="shared" si="68"/>
        <v>6689.97</v>
      </c>
      <c r="T193" s="140">
        <f t="shared" si="64"/>
        <v>29.6804347826087</v>
      </c>
      <c r="U193" s="141">
        <f t="shared" si="65"/>
        <v>37.56666666666666</v>
      </c>
      <c r="V193" s="1"/>
    </row>
    <row r="194" spans="1:22" ht="17.25" customHeight="1">
      <c r="A194" s="6"/>
      <c r="B194" s="6"/>
      <c r="C194" s="7" t="s">
        <v>222</v>
      </c>
      <c r="D194" s="116">
        <f t="shared" si="53"/>
        <v>4</v>
      </c>
      <c r="E194" s="5">
        <v>4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f t="shared" si="50"/>
        <v>4</v>
      </c>
      <c r="N194" s="5">
        <v>2</v>
      </c>
      <c r="O194" s="4">
        <f t="shared" si="54"/>
        <v>60.89</v>
      </c>
      <c r="P194" s="4">
        <v>60.89</v>
      </c>
      <c r="Q194" s="20">
        <v>0</v>
      </c>
      <c r="R194" s="4">
        <v>0</v>
      </c>
      <c r="S194" s="21">
        <v>1028.9</v>
      </c>
      <c r="T194" s="3">
        <f t="shared" si="51"/>
        <v>16.897684348825752</v>
      </c>
      <c r="U194" s="61">
        <f t="shared" si="52"/>
        <v>30.445</v>
      </c>
      <c r="V194" s="1"/>
    </row>
    <row r="195" spans="1:22" ht="17.25" customHeight="1">
      <c r="A195" s="6"/>
      <c r="B195" s="6"/>
      <c r="C195" s="7" t="s">
        <v>221</v>
      </c>
      <c r="D195" s="116">
        <f>SUM(E195:L195)</f>
        <v>1</v>
      </c>
      <c r="E195" s="5">
        <v>0</v>
      </c>
      <c r="F195" s="5">
        <v>0</v>
      </c>
      <c r="G195" s="5">
        <v>0</v>
      </c>
      <c r="H195" s="5">
        <v>0</v>
      </c>
      <c r="I195" s="5">
        <v>1</v>
      </c>
      <c r="J195" s="5">
        <v>0</v>
      </c>
      <c r="K195" s="5">
        <v>0</v>
      </c>
      <c r="L195" s="5">
        <v>0</v>
      </c>
      <c r="M195" s="5">
        <f>SUM(E195:I195)</f>
        <v>1</v>
      </c>
      <c r="N195" s="5">
        <v>1</v>
      </c>
      <c r="O195" s="4">
        <f>IF(AND(P195=0,Q195=0,R195=0),0,SUM(P195:R195))</f>
        <v>7.7</v>
      </c>
      <c r="P195" s="4">
        <v>0</v>
      </c>
      <c r="Q195" s="20">
        <v>0</v>
      </c>
      <c r="R195" s="4">
        <v>7.7</v>
      </c>
      <c r="S195" s="21">
        <v>137.83</v>
      </c>
      <c r="T195" s="3">
        <f>IF(O195=0,"-",S195/O195)</f>
        <v>17.900000000000002</v>
      </c>
      <c r="U195" s="61">
        <f>IF(O195=0,"-",O195/N195)</f>
        <v>7.7</v>
      </c>
      <c r="V195" s="10"/>
    </row>
    <row r="196" spans="1:22" ht="17.25" customHeight="1">
      <c r="A196" s="249" t="s">
        <v>265</v>
      </c>
      <c r="B196" s="251" t="s">
        <v>130</v>
      </c>
      <c r="C196" s="8" t="s">
        <v>131</v>
      </c>
      <c r="D196" s="116">
        <f t="shared" si="53"/>
        <v>3</v>
      </c>
      <c r="E196" s="5">
        <v>1</v>
      </c>
      <c r="F196" s="5">
        <v>1</v>
      </c>
      <c r="G196" s="5">
        <v>1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f t="shared" si="50"/>
        <v>3</v>
      </c>
      <c r="N196" s="5">
        <v>3</v>
      </c>
      <c r="O196" s="4">
        <f t="shared" si="54"/>
        <v>79.9</v>
      </c>
      <c r="P196" s="124">
        <v>79.9</v>
      </c>
      <c r="Q196" s="20">
        <v>0</v>
      </c>
      <c r="R196" s="124">
        <v>0</v>
      </c>
      <c r="S196" s="21">
        <v>2214.92</v>
      </c>
      <c r="T196" s="3">
        <f t="shared" si="51"/>
        <v>27.721151439299124</v>
      </c>
      <c r="U196" s="61">
        <f t="shared" si="52"/>
        <v>26.633333333333336</v>
      </c>
      <c r="V196" s="10"/>
    </row>
    <row r="197" spans="1:22" ht="17.25" customHeight="1">
      <c r="A197" s="249"/>
      <c r="B197" s="251"/>
      <c r="C197" s="8" t="s">
        <v>187</v>
      </c>
      <c r="D197" s="116">
        <f>SUM(E197:L197)</f>
        <v>1</v>
      </c>
      <c r="E197" s="5">
        <v>0</v>
      </c>
      <c r="F197" s="5">
        <v>0</v>
      </c>
      <c r="G197" s="5">
        <v>0</v>
      </c>
      <c r="H197" s="5">
        <v>0</v>
      </c>
      <c r="I197" s="5">
        <v>1</v>
      </c>
      <c r="J197" s="5">
        <v>0</v>
      </c>
      <c r="K197" s="5">
        <v>0</v>
      </c>
      <c r="L197" s="5">
        <v>0</v>
      </c>
      <c r="M197" s="5">
        <f>SUM(E197:I197)</f>
        <v>1</v>
      </c>
      <c r="N197" s="5">
        <v>1</v>
      </c>
      <c r="O197" s="4">
        <f>IF(AND(P197=0,Q197=0,R197=0),0,SUM(P197:R197))</f>
        <v>27.7</v>
      </c>
      <c r="P197" s="124">
        <v>0</v>
      </c>
      <c r="Q197" s="20">
        <v>0</v>
      </c>
      <c r="R197" s="124">
        <v>27.7</v>
      </c>
      <c r="S197" s="21">
        <v>817.15</v>
      </c>
      <c r="T197" s="3">
        <f>IF(O197=0,"-",S197/O197)</f>
        <v>29.5</v>
      </c>
      <c r="U197" s="61">
        <f>IF(O197=0,"-",O197/N197)</f>
        <v>27.7</v>
      </c>
      <c r="V197" s="10"/>
    </row>
    <row r="198" spans="1:22" ht="17.25" customHeight="1">
      <c r="A198" s="64"/>
      <c r="B198" s="69"/>
      <c r="C198" s="8" t="s">
        <v>250</v>
      </c>
      <c r="D198" s="116">
        <f>SUM(E198:L198)</f>
        <v>1</v>
      </c>
      <c r="E198" s="5">
        <v>0</v>
      </c>
      <c r="F198" s="5">
        <v>0</v>
      </c>
      <c r="G198" s="5">
        <v>0</v>
      </c>
      <c r="H198" s="5">
        <v>0</v>
      </c>
      <c r="I198" s="5">
        <v>1</v>
      </c>
      <c r="J198" s="5">
        <v>0</v>
      </c>
      <c r="K198" s="5">
        <v>0</v>
      </c>
      <c r="L198" s="5">
        <v>0</v>
      </c>
      <c r="M198" s="5">
        <f>SUM(E198:L198)</f>
        <v>1</v>
      </c>
      <c r="N198" s="5">
        <v>1</v>
      </c>
      <c r="O198" s="4">
        <f>IF(AND(P198=0,Q198=0,R198=0),0,SUM(P198:R198))</f>
        <v>97</v>
      </c>
      <c r="P198" s="124">
        <v>0</v>
      </c>
      <c r="Q198" s="20">
        <v>0</v>
      </c>
      <c r="R198" s="124">
        <v>97</v>
      </c>
      <c r="S198" s="21">
        <v>3724.8</v>
      </c>
      <c r="T198" s="3">
        <f>IF(O198=0,"-",S198/O198)</f>
        <v>38.4</v>
      </c>
      <c r="U198" s="61">
        <f>IF(O198=0,"-",O198/N198)</f>
        <v>97</v>
      </c>
      <c r="V198" s="10"/>
    </row>
    <row r="199" spans="1:22" ht="17.25" customHeight="1">
      <c r="A199" s="6"/>
      <c r="B199" s="28"/>
      <c r="C199" s="8" t="s">
        <v>132</v>
      </c>
      <c r="D199" s="116">
        <f>SUM(E199:L199)</f>
        <v>1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0</v>
      </c>
      <c r="L199" s="5">
        <v>0</v>
      </c>
      <c r="M199" s="5">
        <f>SUM(E199:I199)</f>
        <v>1</v>
      </c>
      <c r="N199" s="5">
        <v>1</v>
      </c>
      <c r="O199" s="4">
        <f>IF(AND(P199=0,Q199=0,R199=0),0,SUM(P199:R199))</f>
        <v>60.03</v>
      </c>
      <c r="P199" s="4">
        <v>0</v>
      </c>
      <c r="Q199" s="20">
        <v>0</v>
      </c>
      <c r="R199" s="4">
        <v>60.03</v>
      </c>
      <c r="S199" s="21">
        <v>1980</v>
      </c>
      <c r="T199" s="3">
        <f>IF(O199=0,"-",S199/O199)</f>
        <v>32.98350824587706</v>
      </c>
      <c r="U199" s="61">
        <f>IF(O199=0,"-",O199/N199)</f>
        <v>60.03</v>
      </c>
      <c r="V199" s="10"/>
    </row>
    <row r="200" spans="1:22" ht="17.25" customHeight="1">
      <c r="A200" s="199"/>
      <c r="B200" s="86"/>
      <c r="C200" s="71" t="s">
        <v>183</v>
      </c>
      <c r="D200" s="149">
        <f t="shared" si="53"/>
        <v>11</v>
      </c>
      <c r="E200" s="150">
        <f>SUM(E194:E199)</f>
        <v>5</v>
      </c>
      <c r="F200" s="150">
        <f aca="true" t="shared" si="69" ref="F200:L200">SUM(F194:F199)</f>
        <v>1</v>
      </c>
      <c r="G200" s="150">
        <f t="shared" si="69"/>
        <v>1</v>
      </c>
      <c r="H200" s="150">
        <f t="shared" si="69"/>
        <v>0</v>
      </c>
      <c r="I200" s="150">
        <f t="shared" si="69"/>
        <v>4</v>
      </c>
      <c r="J200" s="150">
        <f t="shared" si="69"/>
        <v>0</v>
      </c>
      <c r="K200" s="150">
        <f t="shared" si="69"/>
        <v>0</v>
      </c>
      <c r="L200" s="150">
        <f t="shared" si="69"/>
        <v>0</v>
      </c>
      <c r="M200" s="150">
        <f>SUM(M194:M199)</f>
        <v>11</v>
      </c>
      <c r="N200" s="150">
        <f>SUM(N194:N199)</f>
        <v>9</v>
      </c>
      <c r="O200" s="151">
        <f t="shared" si="54"/>
        <v>333.22</v>
      </c>
      <c r="P200" s="152">
        <f>SUM(P194:P199)</f>
        <v>140.79000000000002</v>
      </c>
      <c r="Q200" s="152">
        <f>SUM(Q194:Q199)</f>
        <v>0</v>
      </c>
      <c r="R200" s="152">
        <f>SUM(R194:R199)</f>
        <v>192.43</v>
      </c>
      <c r="S200" s="153">
        <f>SUM(S194:S199)</f>
        <v>9903.6</v>
      </c>
      <c r="T200" s="153">
        <f t="shared" si="51"/>
        <v>29.72090510773663</v>
      </c>
      <c r="U200" s="146">
        <f t="shared" si="52"/>
        <v>37.02444444444445</v>
      </c>
      <c r="V200" s="10"/>
    </row>
    <row r="201" spans="1:22" ht="17.25" customHeight="1">
      <c r="A201" s="6"/>
      <c r="B201" s="70" t="s">
        <v>263</v>
      </c>
      <c r="C201" s="42" t="s">
        <v>128</v>
      </c>
      <c r="D201" s="145">
        <f>SUM(E201:L201)</f>
        <v>1</v>
      </c>
      <c r="E201" s="102">
        <v>0</v>
      </c>
      <c r="F201" s="102">
        <v>0</v>
      </c>
      <c r="G201" s="102">
        <v>0</v>
      </c>
      <c r="H201" s="102">
        <v>0</v>
      </c>
      <c r="I201" s="102">
        <v>1</v>
      </c>
      <c r="J201" s="102">
        <v>0</v>
      </c>
      <c r="K201" s="102">
        <v>0</v>
      </c>
      <c r="L201" s="102">
        <v>0</v>
      </c>
      <c r="M201" s="102">
        <f>SUM(E201:I201)</f>
        <v>1</v>
      </c>
      <c r="N201" s="102">
        <v>1</v>
      </c>
      <c r="O201" s="104">
        <f>IF(AND(P201=0,Q201=0,R201=0),0,SUM(P201:R201))</f>
        <v>0</v>
      </c>
      <c r="P201" s="104">
        <v>0</v>
      </c>
      <c r="Q201" s="103">
        <v>0</v>
      </c>
      <c r="R201" s="104">
        <v>0</v>
      </c>
      <c r="S201" s="105">
        <v>0</v>
      </c>
      <c r="T201" s="106" t="str">
        <f>IF(O201=0,"-",S201/O201)</f>
        <v>-</v>
      </c>
      <c r="U201" s="107" t="str">
        <f>IF(O201=0,"-",O201/N201)</f>
        <v>-</v>
      </c>
      <c r="V201" s="1"/>
    </row>
    <row r="202" spans="1:22" ht="17.25" customHeight="1">
      <c r="A202" s="6"/>
      <c r="B202" s="34"/>
      <c r="C202" s="35" t="s">
        <v>173</v>
      </c>
      <c r="D202" s="172">
        <f t="shared" si="53"/>
        <v>12</v>
      </c>
      <c r="E202" s="136">
        <f>E200+E201</f>
        <v>5</v>
      </c>
      <c r="F202" s="136">
        <f aca="true" t="shared" si="70" ref="F202:P202">F200+F201</f>
        <v>1</v>
      </c>
      <c r="G202" s="136">
        <f t="shared" si="70"/>
        <v>1</v>
      </c>
      <c r="H202" s="136">
        <f t="shared" si="70"/>
        <v>0</v>
      </c>
      <c r="I202" s="136">
        <f t="shared" si="70"/>
        <v>5</v>
      </c>
      <c r="J202" s="136">
        <f t="shared" si="70"/>
        <v>0</v>
      </c>
      <c r="K202" s="136">
        <f t="shared" si="70"/>
        <v>0</v>
      </c>
      <c r="L202" s="136">
        <f t="shared" si="70"/>
        <v>0</v>
      </c>
      <c r="M202" s="136">
        <f t="shared" si="50"/>
        <v>12</v>
      </c>
      <c r="N202" s="136">
        <f>N200+N201</f>
        <v>10</v>
      </c>
      <c r="O202" s="137">
        <f t="shared" si="54"/>
        <v>333.22</v>
      </c>
      <c r="P202" s="138">
        <f t="shared" si="70"/>
        <v>140.79000000000002</v>
      </c>
      <c r="Q202" s="138">
        <f>Q200+Q201</f>
        <v>0</v>
      </c>
      <c r="R202" s="138">
        <f>R200+R201</f>
        <v>192.43</v>
      </c>
      <c r="S202" s="140">
        <f>S200+S201</f>
        <v>9903.6</v>
      </c>
      <c r="T202" s="140">
        <f t="shared" si="51"/>
        <v>29.72090510773663</v>
      </c>
      <c r="U202" s="141">
        <f t="shared" si="52"/>
        <v>33.322</v>
      </c>
      <c r="V202" s="1"/>
    </row>
    <row r="203" spans="1:22" ht="17.25" customHeight="1">
      <c r="A203" s="6"/>
      <c r="B203" s="70" t="s">
        <v>142</v>
      </c>
      <c r="C203" s="42" t="s">
        <v>143</v>
      </c>
      <c r="D203" s="145">
        <f>SUM(E203:L203)</f>
        <v>1</v>
      </c>
      <c r="E203" s="102">
        <v>0</v>
      </c>
      <c r="F203" s="102">
        <v>0</v>
      </c>
      <c r="G203" s="102">
        <v>0</v>
      </c>
      <c r="H203" s="102">
        <v>0</v>
      </c>
      <c r="I203" s="102">
        <v>1</v>
      </c>
      <c r="J203" s="102">
        <v>0</v>
      </c>
      <c r="K203" s="102">
        <v>0</v>
      </c>
      <c r="L203" s="102">
        <v>0</v>
      </c>
      <c r="M203" s="102">
        <f>SUM(E203:I203)</f>
        <v>1</v>
      </c>
      <c r="N203" s="102">
        <v>1</v>
      </c>
      <c r="O203" s="104">
        <f>IF(AND(P203=0,Q203=0,R203=0),0,SUM(P203:R203))</f>
        <v>738.1</v>
      </c>
      <c r="P203" s="104">
        <v>0</v>
      </c>
      <c r="Q203" s="103">
        <v>0</v>
      </c>
      <c r="R203" s="104">
        <v>738.1</v>
      </c>
      <c r="S203" s="105">
        <v>14171.52</v>
      </c>
      <c r="T203" s="106">
        <f>IF(O203=0,"-",S203/O203)</f>
        <v>19.2</v>
      </c>
      <c r="U203" s="107">
        <f>IF(O203=0,"-",O203/N203)</f>
        <v>738.1</v>
      </c>
      <c r="V203" s="1"/>
    </row>
    <row r="204" spans="1:22" ht="17.25" customHeight="1">
      <c r="A204" s="64"/>
      <c r="B204" s="32"/>
      <c r="C204" s="37" t="s">
        <v>174</v>
      </c>
      <c r="D204" s="145">
        <f>SUM(E204:L204)</f>
        <v>1</v>
      </c>
      <c r="E204" s="102">
        <f>+E203</f>
        <v>0</v>
      </c>
      <c r="F204" s="102">
        <f aca="true" t="shared" si="71" ref="F204:N204">+F203</f>
        <v>0</v>
      </c>
      <c r="G204" s="102">
        <f t="shared" si="71"/>
        <v>0</v>
      </c>
      <c r="H204" s="102">
        <f t="shared" si="71"/>
        <v>0</v>
      </c>
      <c r="I204" s="102">
        <f t="shared" si="71"/>
        <v>1</v>
      </c>
      <c r="J204" s="102">
        <f t="shared" si="71"/>
        <v>0</v>
      </c>
      <c r="K204" s="102">
        <f t="shared" si="71"/>
        <v>0</v>
      </c>
      <c r="L204" s="102">
        <f t="shared" si="71"/>
        <v>0</v>
      </c>
      <c r="M204" s="102">
        <f>SUM(E204:I204)</f>
        <v>1</v>
      </c>
      <c r="N204" s="102">
        <f t="shared" si="71"/>
        <v>1</v>
      </c>
      <c r="O204" s="104">
        <f>IF(AND(P204=0,Q204=0,R204=0),0,SUM(P204:R204))</f>
        <v>738.1</v>
      </c>
      <c r="P204" s="103">
        <f>+P203</f>
        <v>0</v>
      </c>
      <c r="Q204" s="103">
        <f>+Q203</f>
        <v>0</v>
      </c>
      <c r="R204" s="103">
        <f>+R203</f>
        <v>738.1</v>
      </c>
      <c r="S204" s="106">
        <f>+S203</f>
        <v>14171.52</v>
      </c>
      <c r="T204" s="106">
        <f>IF(O204=0,"-",S204/O204)</f>
        <v>19.2</v>
      </c>
      <c r="U204" s="107">
        <f>IF(O204=0,"-",O204/N204)</f>
        <v>738.1</v>
      </c>
      <c r="V204" s="1"/>
    </row>
    <row r="205" spans="1:22" ht="24.75" customHeight="1" thickBot="1">
      <c r="A205" s="200"/>
      <c r="B205" s="38"/>
      <c r="C205" s="36" t="s">
        <v>202</v>
      </c>
      <c r="D205" s="201">
        <f t="shared" si="53"/>
        <v>19</v>
      </c>
      <c r="E205" s="202">
        <f>+E193+E202+E204</f>
        <v>5</v>
      </c>
      <c r="F205" s="202">
        <f aca="true" t="shared" si="72" ref="F205:K205">+F193+F202+F204</f>
        <v>2</v>
      </c>
      <c r="G205" s="202">
        <f t="shared" si="72"/>
        <v>1</v>
      </c>
      <c r="H205" s="202">
        <f t="shared" si="72"/>
        <v>1</v>
      </c>
      <c r="I205" s="202">
        <f>+I193+I202+I204</f>
        <v>10</v>
      </c>
      <c r="J205" s="202">
        <f t="shared" si="72"/>
        <v>0</v>
      </c>
      <c r="K205" s="202">
        <f t="shared" si="72"/>
        <v>0</v>
      </c>
      <c r="L205" s="202">
        <f>+L193+L202+L204</f>
        <v>0</v>
      </c>
      <c r="M205" s="202">
        <f>SUM(E205:I205)</f>
        <v>19</v>
      </c>
      <c r="N205" s="202">
        <f>+N193+N202+N204</f>
        <v>17</v>
      </c>
      <c r="O205" s="203">
        <f t="shared" si="54"/>
        <v>1296.72</v>
      </c>
      <c r="P205" s="203">
        <f>+P193+P202+P204</f>
        <v>140.79000000000002</v>
      </c>
      <c r="Q205" s="203">
        <f>+Q193+Q202+Q204</f>
        <v>3</v>
      </c>
      <c r="R205" s="203">
        <f>+R193+R202+R204</f>
        <v>1152.93</v>
      </c>
      <c r="S205" s="115">
        <f>+S193+S202+S204</f>
        <v>30765.09</v>
      </c>
      <c r="T205" s="115">
        <f t="shared" si="51"/>
        <v>23.725314640014805</v>
      </c>
      <c r="U205" s="115">
        <f t="shared" si="52"/>
        <v>76.27764705882353</v>
      </c>
      <c r="V205" s="1"/>
    </row>
    <row r="206" spans="1:22" ht="17.25" customHeight="1">
      <c r="A206" s="204"/>
      <c r="B206" s="72"/>
      <c r="C206" s="94" t="s">
        <v>136</v>
      </c>
      <c r="D206" s="205">
        <f t="shared" si="53"/>
        <v>1</v>
      </c>
      <c r="E206" s="125">
        <v>1</v>
      </c>
      <c r="F206" s="125">
        <v>0</v>
      </c>
      <c r="G206" s="125">
        <v>0</v>
      </c>
      <c r="H206" s="125">
        <v>0</v>
      </c>
      <c r="I206" s="125">
        <v>0</v>
      </c>
      <c r="J206" s="125">
        <v>0</v>
      </c>
      <c r="K206" s="125">
        <v>0</v>
      </c>
      <c r="L206" s="125">
        <v>0</v>
      </c>
      <c r="M206" s="125">
        <f t="shared" si="50"/>
        <v>1</v>
      </c>
      <c r="N206" s="125">
        <v>0</v>
      </c>
      <c r="O206" s="126">
        <f t="shared" si="54"/>
        <v>0</v>
      </c>
      <c r="P206" s="126">
        <v>0</v>
      </c>
      <c r="Q206" s="127">
        <v>0</v>
      </c>
      <c r="R206" s="126">
        <v>0</v>
      </c>
      <c r="S206" s="128">
        <v>0</v>
      </c>
      <c r="T206" s="129" t="str">
        <f t="shared" si="51"/>
        <v>-</v>
      </c>
      <c r="U206" s="130" t="str">
        <f t="shared" si="52"/>
        <v>-</v>
      </c>
      <c r="V206" s="1"/>
    </row>
    <row r="207" spans="1:22" ht="17.25" customHeight="1">
      <c r="A207" s="251"/>
      <c r="B207" s="28"/>
      <c r="C207" s="7" t="s">
        <v>193</v>
      </c>
      <c r="D207" s="116">
        <f t="shared" si="53"/>
        <v>1</v>
      </c>
      <c r="E207" s="5">
        <v>0</v>
      </c>
      <c r="F207" s="5">
        <v>0</v>
      </c>
      <c r="G207" s="5">
        <v>1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f t="shared" si="50"/>
        <v>1</v>
      </c>
      <c r="N207" s="5">
        <v>1</v>
      </c>
      <c r="O207" s="4">
        <f t="shared" si="54"/>
        <v>2</v>
      </c>
      <c r="P207" s="4">
        <v>2</v>
      </c>
      <c r="Q207" s="20">
        <v>0</v>
      </c>
      <c r="R207" s="4">
        <v>0</v>
      </c>
      <c r="S207" s="21">
        <v>43</v>
      </c>
      <c r="T207" s="3">
        <f t="shared" si="51"/>
        <v>21.5</v>
      </c>
      <c r="U207" s="61">
        <f t="shared" si="52"/>
        <v>2</v>
      </c>
      <c r="V207" s="1"/>
    </row>
    <row r="208" spans="1:22" ht="17.25" customHeight="1">
      <c r="A208" s="251"/>
      <c r="B208" s="28"/>
      <c r="C208" s="8" t="s">
        <v>188</v>
      </c>
      <c r="D208" s="116">
        <f>SUM(E208:L208)</f>
        <v>1</v>
      </c>
      <c r="E208" s="5">
        <v>0</v>
      </c>
      <c r="F208" s="5">
        <v>0</v>
      </c>
      <c r="G208" s="5">
        <v>0</v>
      </c>
      <c r="H208" s="5">
        <v>0</v>
      </c>
      <c r="I208" s="5">
        <v>1</v>
      </c>
      <c r="J208" s="5">
        <v>0</v>
      </c>
      <c r="K208" s="5">
        <v>0</v>
      </c>
      <c r="L208" s="5">
        <v>0</v>
      </c>
      <c r="M208" s="5">
        <f>SUM(E208:I208)</f>
        <v>1</v>
      </c>
      <c r="N208" s="5">
        <v>0</v>
      </c>
      <c r="O208" s="4">
        <f>IF(AND(P208=0,Q208=0,R208=0),0,SUM(P208:R208))</f>
        <v>0</v>
      </c>
      <c r="P208" s="4">
        <v>0</v>
      </c>
      <c r="Q208" s="20">
        <v>0</v>
      </c>
      <c r="R208" s="4">
        <v>0</v>
      </c>
      <c r="S208" s="21">
        <v>0</v>
      </c>
      <c r="T208" s="3" t="str">
        <f>IF(O208=0,"-",S208/O208)</f>
        <v>-</v>
      </c>
      <c r="U208" s="61" t="str">
        <f>IF(O208=0,"-",O208/N208)</f>
        <v>-</v>
      </c>
      <c r="V208" s="1"/>
    </row>
    <row r="209" spans="1:22" ht="17.25" customHeight="1">
      <c r="A209" s="28"/>
      <c r="B209" s="28"/>
      <c r="C209" s="8" t="s">
        <v>223</v>
      </c>
      <c r="D209" s="116">
        <f t="shared" si="53"/>
        <v>1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1</v>
      </c>
      <c r="K209" s="5">
        <v>0</v>
      </c>
      <c r="L209" s="5">
        <v>0</v>
      </c>
      <c r="M209" s="5">
        <f t="shared" si="50"/>
        <v>0</v>
      </c>
      <c r="N209" s="5">
        <v>0</v>
      </c>
      <c r="O209" s="4">
        <f t="shared" si="54"/>
        <v>0</v>
      </c>
      <c r="P209" s="4">
        <v>0</v>
      </c>
      <c r="Q209" s="20">
        <v>0</v>
      </c>
      <c r="R209" s="4">
        <v>0</v>
      </c>
      <c r="S209" s="21">
        <v>0</v>
      </c>
      <c r="T209" s="3" t="str">
        <f t="shared" si="51"/>
        <v>-</v>
      </c>
      <c r="U209" s="61" t="str">
        <f t="shared" si="52"/>
        <v>-</v>
      </c>
      <c r="V209" s="1"/>
    </row>
    <row r="210" spans="1:22" ht="17.25" customHeight="1">
      <c r="A210" s="159"/>
      <c r="B210" s="28"/>
      <c r="C210" s="8" t="s">
        <v>137</v>
      </c>
      <c r="D210" s="116">
        <f t="shared" si="53"/>
        <v>1</v>
      </c>
      <c r="E210" s="5">
        <v>0</v>
      </c>
      <c r="F210" s="5">
        <v>0</v>
      </c>
      <c r="G210" s="5">
        <v>0</v>
      </c>
      <c r="H210" s="5">
        <v>0</v>
      </c>
      <c r="I210" s="5">
        <v>1</v>
      </c>
      <c r="J210" s="5">
        <v>0</v>
      </c>
      <c r="K210" s="5">
        <v>0</v>
      </c>
      <c r="L210" s="5">
        <v>0</v>
      </c>
      <c r="M210" s="5">
        <f t="shared" si="50"/>
        <v>1</v>
      </c>
      <c r="N210" s="5">
        <v>1</v>
      </c>
      <c r="O210" s="4">
        <f t="shared" si="54"/>
        <v>600</v>
      </c>
      <c r="P210" s="4">
        <v>0</v>
      </c>
      <c r="Q210" s="20">
        <v>0</v>
      </c>
      <c r="R210" s="4">
        <v>600</v>
      </c>
      <c r="S210" s="21">
        <v>10200</v>
      </c>
      <c r="T210" s="3">
        <f t="shared" si="51"/>
        <v>17</v>
      </c>
      <c r="U210" s="61">
        <f t="shared" si="52"/>
        <v>600</v>
      </c>
      <c r="V210" s="1"/>
    </row>
    <row r="211" spans="1:22" ht="17.25" customHeight="1">
      <c r="A211" s="251" t="s">
        <v>138</v>
      </c>
      <c r="B211" s="28" t="s">
        <v>264</v>
      </c>
      <c r="C211" s="8" t="s">
        <v>139</v>
      </c>
      <c r="D211" s="116">
        <f t="shared" si="53"/>
        <v>3</v>
      </c>
      <c r="E211" s="5">
        <v>0</v>
      </c>
      <c r="F211" s="5">
        <v>0</v>
      </c>
      <c r="G211" s="5">
        <v>0</v>
      </c>
      <c r="H211" s="5">
        <v>0</v>
      </c>
      <c r="I211" s="5">
        <v>3</v>
      </c>
      <c r="J211" s="5">
        <v>0</v>
      </c>
      <c r="K211" s="5">
        <v>0</v>
      </c>
      <c r="L211" s="5">
        <v>0</v>
      </c>
      <c r="M211" s="5">
        <f t="shared" si="50"/>
        <v>3</v>
      </c>
      <c r="N211" s="5">
        <v>3</v>
      </c>
      <c r="O211" s="4">
        <f t="shared" si="54"/>
        <v>437.4</v>
      </c>
      <c r="P211" s="4">
        <v>0</v>
      </c>
      <c r="Q211" s="20">
        <v>0</v>
      </c>
      <c r="R211" s="4">
        <v>437.4</v>
      </c>
      <c r="S211" s="21">
        <v>10857.9</v>
      </c>
      <c r="T211" s="3">
        <f t="shared" si="51"/>
        <v>24.823731138545956</v>
      </c>
      <c r="U211" s="61">
        <f t="shared" si="52"/>
        <v>145.79999999999998</v>
      </c>
      <c r="V211" s="1"/>
    </row>
    <row r="212" spans="1:22" ht="17.25" customHeight="1">
      <c r="A212" s="253"/>
      <c r="B212" s="64"/>
      <c r="C212" s="8" t="s">
        <v>249</v>
      </c>
      <c r="D212" s="116">
        <f t="shared" si="53"/>
        <v>1</v>
      </c>
      <c r="E212" s="5">
        <f aca="true" t="shared" si="73" ref="E212:Q212">E210+E211</f>
        <v>0</v>
      </c>
      <c r="F212" s="5">
        <f t="shared" si="73"/>
        <v>0</v>
      </c>
      <c r="G212" s="5">
        <f t="shared" si="73"/>
        <v>0</v>
      </c>
      <c r="H212" s="5">
        <f t="shared" si="73"/>
        <v>0</v>
      </c>
      <c r="I212" s="5">
        <v>1</v>
      </c>
      <c r="J212" s="5">
        <f t="shared" si="73"/>
        <v>0</v>
      </c>
      <c r="K212" s="5">
        <f t="shared" si="73"/>
        <v>0</v>
      </c>
      <c r="L212" s="5">
        <f t="shared" si="73"/>
        <v>0</v>
      </c>
      <c r="M212" s="5">
        <f t="shared" si="50"/>
        <v>1</v>
      </c>
      <c r="N212" s="5">
        <v>1</v>
      </c>
      <c r="O212" s="4">
        <f t="shared" si="54"/>
        <v>89.8</v>
      </c>
      <c r="P212" s="4">
        <f t="shared" si="73"/>
        <v>0</v>
      </c>
      <c r="Q212" s="20">
        <f t="shared" si="73"/>
        <v>0</v>
      </c>
      <c r="R212" s="4">
        <v>89.8</v>
      </c>
      <c r="S212" s="21">
        <v>2200.1</v>
      </c>
      <c r="T212" s="3">
        <f t="shared" si="51"/>
        <v>24.5</v>
      </c>
      <c r="U212" s="61">
        <f t="shared" si="52"/>
        <v>89.8</v>
      </c>
      <c r="V212" s="1"/>
    </row>
    <row r="213" spans="1:22" ht="17.25" customHeight="1">
      <c r="A213" s="143"/>
      <c r="B213" s="64"/>
      <c r="C213" s="8" t="s">
        <v>267</v>
      </c>
      <c r="D213" s="116">
        <f t="shared" si="53"/>
        <v>1</v>
      </c>
      <c r="E213" s="5">
        <v>0</v>
      </c>
      <c r="F213" s="5">
        <v>0</v>
      </c>
      <c r="G213" s="5">
        <v>0</v>
      </c>
      <c r="H213" s="5">
        <v>0</v>
      </c>
      <c r="I213" s="5">
        <v>1</v>
      </c>
      <c r="J213" s="5">
        <v>0</v>
      </c>
      <c r="K213" s="5">
        <v>0</v>
      </c>
      <c r="L213" s="5">
        <v>0</v>
      </c>
      <c r="M213" s="5">
        <f t="shared" si="50"/>
        <v>1</v>
      </c>
      <c r="N213" s="5">
        <v>1</v>
      </c>
      <c r="O213" s="4">
        <f t="shared" si="54"/>
        <v>72.3</v>
      </c>
      <c r="P213" s="4">
        <v>0</v>
      </c>
      <c r="Q213" s="20">
        <v>0</v>
      </c>
      <c r="R213" s="4">
        <v>72.3</v>
      </c>
      <c r="S213" s="21">
        <v>2024.4</v>
      </c>
      <c r="T213" s="3">
        <f>IF(O213=0,"-",S213/O213)</f>
        <v>28.000000000000004</v>
      </c>
      <c r="U213" s="61">
        <f>IF(O213=0,"-",O213/N213)</f>
        <v>72.3</v>
      </c>
      <c r="V213" s="1"/>
    </row>
    <row r="214" spans="1:22" ht="17.25" customHeight="1">
      <c r="A214" s="143"/>
      <c r="B214" s="64"/>
      <c r="C214" s="8" t="s">
        <v>277</v>
      </c>
      <c r="D214" s="116">
        <f>SUM(E214:L214)</f>
        <v>1</v>
      </c>
      <c r="E214" s="5">
        <v>0</v>
      </c>
      <c r="F214" s="5">
        <v>0</v>
      </c>
      <c r="G214" s="5">
        <v>0</v>
      </c>
      <c r="H214" s="5">
        <v>0</v>
      </c>
      <c r="I214" s="5">
        <v>1</v>
      </c>
      <c r="J214" s="5">
        <v>0</v>
      </c>
      <c r="K214" s="5">
        <v>0</v>
      </c>
      <c r="L214" s="5">
        <v>0</v>
      </c>
      <c r="M214" s="5">
        <f>SUM(E214:I214)</f>
        <v>1</v>
      </c>
      <c r="N214" s="5">
        <v>1</v>
      </c>
      <c r="O214" s="4">
        <f>IF(AND(P214=0,Q214=0,R214=0),0,SUM(P214:R214))</f>
        <v>41.9</v>
      </c>
      <c r="P214" s="4">
        <v>0</v>
      </c>
      <c r="Q214" s="20">
        <v>0</v>
      </c>
      <c r="R214" s="4">
        <v>41.9</v>
      </c>
      <c r="S214" s="21">
        <v>1236.05</v>
      </c>
      <c r="T214" s="3">
        <f>IF(O214=0,"-",S214/O214)</f>
        <v>29.5</v>
      </c>
      <c r="U214" s="61">
        <f>IF(O214=0,"-",O214/N214)</f>
        <v>41.9</v>
      </c>
      <c r="V214" s="1"/>
    </row>
    <row r="215" spans="1:22" ht="17.25" customHeight="1">
      <c r="A215" s="64"/>
      <c r="B215" s="28"/>
      <c r="C215" s="8" t="s">
        <v>144</v>
      </c>
      <c r="D215" s="160">
        <f>SUM(E215:L215)</f>
        <v>2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2</v>
      </c>
      <c r="K215" s="5">
        <v>0</v>
      </c>
      <c r="L215" s="5">
        <v>0</v>
      </c>
      <c r="M215" s="5">
        <f>SUM(E215:I215)</f>
        <v>0</v>
      </c>
      <c r="N215" s="5">
        <v>0</v>
      </c>
      <c r="O215" s="4">
        <f t="shared" si="54"/>
        <v>0</v>
      </c>
      <c r="P215" s="4">
        <v>0</v>
      </c>
      <c r="Q215" s="20">
        <v>0</v>
      </c>
      <c r="R215" s="4">
        <v>0</v>
      </c>
      <c r="S215" s="21">
        <v>0</v>
      </c>
      <c r="T215" s="3" t="str">
        <f>IF(O215=0,"-",S215/O215)</f>
        <v>-</v>
      </c>
      <c r="U215" s="61" t="str">
        <f>IF(O215=0,"-",O215/N215)</f>
        <v>-</v>
      </c>
      <c r="V215" s="1"/>
    </row>
    <row r="216" spans="1:22" ht="17.25" customHeight="1">
      <c r="A216" s="40"/>
      <c r="B216" s="28"/>
      <c r="C216" s="8" t="s">
        <v>145</v>
      </c>
      <c r="D216" s="160">
        <f>SUM(E216:L216)</f>
        <v>5</v>
      </c>
      <c r="E216" s="5">
        <v>0</v>
      </c>
      <c r="F216" s="5">
        <v>2</v>
      </c>
      <c r="G216" s="5">
        <v>0</v>
      </c>
      <c r="H216" s="5">
        <v>0</v>
      </c>
      <c r="I216" s="5">
        <v>3</v>
      </c>
      <c r="J216" s="5">
        <v>0</v>
      </c>
      <c r="K216" s="5">
        <v>0</v>
      </c>
      <c r="L216" s="5">
        <v>0</v>
      </c>
      <c r="M216" s="5">
        <f>SUM(E216:I216)</f>
        <v>5</v>
      </c>
      <c r="N216" s="5">
        <v>3</v>
      </c>
      <c r="O216" s="4">
        <f t="shared" si="54"/>
        <v>204.7</v>
      </c>
      <c r="P216" s="4">
        <v>0</v>
      </c>
      <c r="Q216" s="20">
        <v>0</v>
      </c>
      <c r="R216" s="4">
        <v>204.7</v>
      </c>
      <c r="S216" s="21">
        <v>4527.5</v>
      </c>
      <c r="T216" s="3">
        <f>IF(O216=0,"-",S216/O216)</f>
        <v>22.117733268197362</v>
      </c>
      <c r="U216" s="61">
        <f>IF(O216=0,"-",O216/N216)</f>
        <v>68.23333333333333</v>
      </c>
      <c r="V216" s="1"/>
    </row>
    <row r="217" spans="1:22" ht="17.25" customHeight="1">
      <c r="A217" s="40"/>
      <c r="B217" s="28"/>
      <c r="C217" s="8" t="s">
        <v>230</v>
      </c>
      <c r="D217" s="160">
        <f>SUM(E217:L217)</f>
        <v>1</v>
      </c>
      <c r="E217" s="5">
        <v>0</v>
      </c>
      <c r="F217" s="5">
        <v>0</v>
      </c>
      <c r="G217" s="5">
        <v>0</v>
      </c>
      <c r="H217" s="5">
        <v>0</v>
      </c>
      <c r="I217" s="5">
        <v>1</v>
      </c>
      <c r="J217" s="5">
        <v>0</v>
      </c>
      <c r="K217" s="5">
        <v>0</v>
      </c>
      <c r="L217" s="5">
        <v>0</v>
      </c>
      <c r="M217" s="5">
        <f>SUM(E217:I217)</f>
        <v>1</v>
      </c>
      <c r="N217" s="5">
        <v>1</v>
      </c>
      <c r="O217" s="4">
        <f>IF(AND(P217=0,Q217=0,R217=0),0,SUM(P217:R217))</f>
        <v>63.9</v>
      </c>
      <c r="P217" s="4">
        <v>0</v>
      </c>
      <c r="Q217" s="20">
        <v>0</v>
      </c>
      <c r="R217" s="4">
        <v>63.9</v>
      </c>
      <c r="S217" s="21">
        <v>1623.06</v>
      </c>
      <c r="T217" s="3">
        <f>IF(O217=0,"-",S217/O217)</f>
        <v>25.4</v>
      </c>
      <c r="U217" s="61">
        <f>IF(O217=0,"-",O217/N217)</f>
        <v>63.9</v>
      </c>
      <c r="V217" s="1"/>
    </row>
    <row r="218" spans="1:22" ht="17.25" customHeight="1">
      <c r="A218" s="252"/>
      <c r="B218" s="28"/>
      <c r="C218" s="8" t="s">
        <v>140</v>
      </c>
      <c r="D218" s="160">
        <f t="shared" si="53"/>
        <v>1</v>
      </c>
      <c r="E218" s="5">
        <v>0</v>
      </c>
      <c r="F218" s="5">
        <v>0</v>
      </c>
      <c r="G218" s="5">
        <v>0</v>
      </c>
      <c r="H218" s="5">
        <v>0</v>
      </c>
      <c r="I218" s="5">
        <v>1</v>
      </c>
      <c r="J218" s="5">
        <v>0</v>
      </c>
      <c r="K218" s="5">
        <v>0</v>
      </c>
      <c r="L218" s="5">
        <v>0</v>
      </c>
      <c r="M218" s="5">
        <f t="shared" si="50"/>
        <v>1</v>
      </c>
      <c r="N218" s="5">
        <v>1</v>
      </c>
      <c r="O218" s="4">
        <f t="shared" si="54"/>
        <v>152.5</v>
      </c>
      <c r="P218" s="4">
        <v>0</v>
      </c>
      <c r="Q218" s="20">
        <v>0</v>
      </c>
      <c r="R218" s="4">
        <v>152.5</v>
      </c>
      <c r="S218" s="21">
        <v>3888.75</v>
      </c>
      <c r="T218" s="3">
        <f t="shared" si="51"/>
        <v>25.5</v>
      </c>
      <c r="U218" s="61">
        <f t="shared" si="52"/>
        <v>152.5</v>
      </c>
      <c r="V218" s="1"/>
    </row>
    <row r="219" spans="1:22" ht="17.25" customHeight="1">
      <c r="A219" s="252"/>
      <c r="B219" s="28"/>
      <c r="C219" s="8" t="s">
        <v>141</v>
      </c>
      <c r="D219" s="160">
        <f>SUM(E219:L219)</f>
        <v>1</v>
      </c>
      <c r="E219" s="5">
        <v>0</v>
      </c>
      <c r="F219" s="5">
        <v>0</v>
      </c>
      <c r="G219" s="5">
        <v>0</v>
      </c>
      <c r="H219" s="5">
        <v>0</v>
      </c>
      <c r="I219" s="5">
        <v>1</v>
      </c>
      <c r="J219" s="5">
        <v>0</v>
      </c>
      <c r="K219" s="5">
        <v>0</v>
      </c>
      <c r="L219" s="5">
        <v>0</v>
      </c>
      <c r="M219" s="5">
        <f>SUM(E219:I219)</f>
        <v>1</v>
      </c>
      <c r="N219" s="5">
        <v>1</v>
      </c>
      <c r="O219" s="4">
        <f>IF(AND(P219=0,Q219=0,R219=0),0,SUM(P219:R219))</f>
        <v>449.4</v>
      </c>
      <c r="P219" s="4">
        <v>0</v>
      </c>
      <c r="Q219" s="20">
        <v>0</v>
      </c>
      <c r="R219" s="4">
        <v>449.4</v>
      </c>
      <c r="S219" s="21">
        <v>6291.6</v>
      </c>
      <c r="T219" s="3">
        <f>IF(O219=0,"-",S219/O219)</f>
        <v>14.000000000000002</v>
      </c>
      <c r="U219" s="61">
        <f>IF(O219=0,"-",O219/N219)</f>
        <v>449.4</v>
      </c>
      <c r="V219" s="1"/>
    </row>
    <row r="220" spans="1:22" ht="17.25" customHeight="1">
      <c r="A220" s="252"/>
      <c r="B220" s="82"/>
      <c r="C220" s="42" t="s">
        <v>273</v>
      </c>
      <c r="D220" s="206">
        <f t="shared" si="53"/>
        <v>2</v>
      </c>
      <c r="E220" s="102">
        <v>0</v>
      </c>
      <c r="F220" s="102">
        <v>0</v>
      </c>
      <c r="G220" s="102">
        <v>0</v>
      </c>
      <c r="H220" s="102">
        <v>0</v>
      </c>
      <c r="I220" s="102">
        <v>2</v>
      </c>
      <c r="J220" s="102">
        <v>0</v>
      </c>
      <c r="K220" s="102">
        <v>0</v>
      </c>
      <c r="L220" s="102">
        <v>0</v>
      </c>
      <c r="M220" s="102">
        <f t="shared" si="50"/>
        <v>2</v>
      </c>
      <c r="N220" s="102">
        <v>2</v>
      </c>
      <c r="O220" s="104">
        <f t="shared" si="54"/>
        <v>313.2</v>
      </c>
      <c r="P220" s="104">
        <v>0</v>
      </c>
      <c r="Q220" s="103">
        <v>0</v>
      </c>
      <c r="R220" s="104">
        <v>313.2</v>
      </c>
      <c r="S220" s="105">
        <v>8819.7</v>
      </c>
      <c r="T220" s="106">
        <f t="shared" si="51"/>
        <v>28.15996168582376</v>
      </c>
      <c r="U220" s="107">
        <f t="shared" si="52"/>
        <v>156.6</v>
      </c>
      <c r="V220" s="1"/>
    </row>
    <row r="221" spans="1:22" ht="24.75" customHeight="1" thickBot="1">
      <c r="A221" s="142"/>
      <c r="B221" s="31"/>
      <c r="C221" s="30" t="s">
        <v>202</v>
      </c>
      <c r="D221" s="155">
        <f t="shared" si="53"/>
        <v>23</v>
      </c>
      <c r="E221" s="97">
        <f>SUM(E206:E220)</f>
        <v>1</v>
      </c>
      <c r="F221" s="97">
        <f aca="true" t="shared" si="74" ref="F221:L221">SUM(F206:F220)</f>
        <v>2</v>
      </c>
      <c r="G221" s="97">
        <f t="shared" si="74"/>
        <v>1</v>
      </c>
      <c r="H221" s="97">
        <f t="shared" si="74"/>
        <v>0</v>
      </c>
      <c r="I221" s="97">
        <f t="shared" si="74"/>
        <v>16</v>
      </c>
      <c r="J221" s="97">
        <f t="shared" si="74"/>
        <v>3</v>
      </c>
      <c r="K221" s="97">
        <f t="shared" si="74"/>
        <v>0</v>
      </c>
      <c r="L221" s="97">
        <f t="shared" si="74"/>
        <v>0</v>
      </c>
      <c r="M221" s="97">
        <f t="shared" si="50"/>
        <v>20</v>
      </c>
      <c r="N221" s="97">
        <f>SUM(N206:N220)</f>
        <v>16</v>
      </c>
      <c r="O221" s="113">
        <f t="shared" si="54"/>
        <v>2427.1</v>
      </c>
      <c r="P221" s="113">
        <f>SUM(P206:P220)</f>
        <v>2</v>
      </c>
      <c r="Q221" s="113">
        <f>SUM(Q206:Q220)</f>
        <v>0</v>
      </c>
      <c r="R221" s="113">
        <f>SUM(R206:R220)</f>
        <v>2425.1</v>
      </c>
      <c r="S221" s="114">
        <f>SUM(S206:S220)</f>
        <v>51712.06</v>
      </c>
      <c r="T221" s="114">
        <f>IF(O221=0,"-",S221/O221)</f>
        <v>21.306110172634007</v>
      </c>
      <c r="U221" s="114">
        <f>IF(O221=0,"-",O221/N221)</f>
        <v>151.69375</v>
      </c>
      <c r="V221" s="1"/>
    </row>
    <row r="222" spans="1:21" ht="17.25" customHeight="1">
      <c r="A222" s="207"/>
      <c r="B222" s="207"/>
      <c r="C222" s="87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9"/>
      <c r="P222" s="209"/>
      <c r="Q222" s="210"/>
      <c r="R222" s="209"/>
      <c r="S222" s="211"/>
      <c r="T222" s="212"/>
      <c r="U222" s="212"/>
    </row>
    <row r="223" spans="1:22" ht="17.25" customHeight="1">
      <c r="A223" s="88" t="s">
        <v>146</v>
      </c>
      <c r="B223" s="89"/>
      <c r="C223" s="89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4"/>
      <c r="P223" s="214"/>
      <c r="Q223" s="215"/>
      <c r="R223" s="214"/>
      <c r="S223" s="216"/>
      <c r="T223" s="212"/>
      <c r="U223" s="212"/>
      <c r="V223" s="10"/>
    </row>
    <row r="224" spans="1:22" ht="17.25" customHeight="1">
      <c r="A224" s="265" t="s">
        <v>147</v>
      </c>
      <c r="B224" s="242"/>
      <c r="C224" s="243"/>
      <c r="D224" s="217">
        <f>D48+D58+D110+D66+D67+D78</f>
        <v>2348</v>
      </c>
      <c r="E224" s="218">
        <f>E48+E58+E110+E66+E67+E78</f>
        <v>7</v>
      </c>
      <c r="F224" s="218">
        <f aca="true" t="shared" si="75" ref="F224:S224">F48+F58+F110+F66+F67+F78</f>
        <v>6</v>
      </c>
      <c r="G224" s="218">
        <f t="shared" si="75"/>
        <v>63</v>
      </c>
      <c r="H224" s="218">
        <f t="shared" si="75"/>
        <v>31</v>
      </c>
      <c r="I224" s="218">
        <f t="shared" si="75"/>
        <v>1016</v>
      </c>
      <c r="J224" s="218">
        <f t="shared" si="75"/>
        <v>1009</v>
      </c>
      <c r="K224" s="218">
        <f t="shared" si="75"/>
        <v>97</v>
      </c>
      <c r="L224" s="218">
        <f t="shared" si="75"/>
        <v>119</v>
      </c>
      <c r="M224" s="218">
        <f t="shared" si="75"/>
        <v>1123</v>
      </c>
      <c r="N224" s="218">
        <f t="shared" si="75"/>
        <v>1031</v>
      </c>
      <c r="O224" s="219">
        <f>IF(AND(P224=0,Q224=0,R224=0),0,SUM(P224:R224))</f>
        <v>108749.50000000001</v>
      </c>
      <c r="P224" s="220">
        <f t="shared" si="75"/>
        <v>11465.499999999998</v>
      </c>
      <c r="Q224" s="220">
        <f t="shared" si="75"/>
        <v>0</v>
      </c>
      <c r="R224" s="220">
        <f t="shared" si="75"/>
        <v>97284.00000000001</v>
      </c>
      <c r="S224" s="221">
        <f t="shared" si="75"/>
        <v>6384621.610000001</v>
      </c>
      <c r="T224" s="221">
        <f>IF(O224=0,"-",S224/O224)</f>
        <v>58.709434158317976</v>
      </c>
      <c r="U224" s="222">
        <f>IF(O224=0,"-",O224/N224)</f>
        <v>105.4796314258002</v>
      </c>
      <c r="V224" s="1"/>
    </row>
    <row r="225" spans="1:22" ht="17.25" customHeight="1">
      <c r="A225" s="244" t="s">
        <v>148</v>
      </c>
      <c r="B225" s="245"/>
      <c r="C225" s="246"/>
      <c r="D225" s="206">
        <f aca="true" t="shared" si="76" ref="D225:N225">D6-D224</f>
        <v>168</v>
      </c>
      <c r="E225" s="102">
        <f t="shared" si="76"/>
        <v>22</v>
      </c>
      <c r="F225" s="102">
        <f t="shared" si="76"/>
        <v>8</v>
      </c>
      <c r="G225" s="102">
        <f t="shared" si="76"/>
        <v>14</v>
      </c>
      <c r="H225" s="102">
        <f t="shared" si="76"/>
        <v>7</v>
      </c>
      <c r="I225" s="102">
        <f t="shared" si="76"/>
        <v>85</v>
      </c>
      <c r="J225" s="102">
        <f t="shared" si="76"/>
        <v>27</v>
      </c>
      <c r="K225" s="102">
        <f t="shared" si="76"/>
        <v>3</v>
      </c>
      <c r="L225" s="102">
        <f t="shared" si="76"/>
        <v>2</v>
      </c>
      <c r="M225" s="102">
        <f t="shared" si="76"/>
        <v>136</v>
      </c>
      <c r="N225" s="102">
        <f t="shared" si="76"/>
        <v>127</v>
      </c>
      <c r="O225" s="104">
        <f>IF(AND(P225=0,Q225=0,R225=0),0,SUM(P225:R225))</f>
        <v>11824.930000000017</v>
      </c>
      <c r="P225" s="104">
        <f>P6-P224</f>
        <v>1538.5900000000001</v>
      </c>
      <c r="Q225" s="103">
        <f>Q6-Q224</f>
        <v>88.39999999999999</v>
      </c>
      <c r="R225" s="104">
        <f>R6-R224</f>
        <v>10197.940000000017</v>
      </c>
      <c r="S225" s="105">
        <f>S6-S224</f>
        <v>337079.19999999925</v>
      </c>
      <c r="T225" s="106">
        <f>IF(O225=0,"-",S225/O225)</f>
        <v>28.505809336714787</v>
      </c>
      <c r="U225" s="107">
        <f>IF(O225=0,"-",O225/N225)</f>
        <v>93.1096850393702</v>
      </c>
      <c r="V225" s="1"/>
    </row>
    <row r="226" spans="1:21" ht="17.25" customHeight="1">
      <c r="A226" s="223"/>
      <c r="B226" s="223"/>
      <c r="C226" s="90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5"/>
      <c r="P226" s="226"/>
      <c r="Q226" s="225"/>
      <c r="R226" s="226"/>
      <c r="S226" s="227"/>
      <c r="T226" s="212"/>
      <c r="U226" s="212"/>
    </row>
    <row r="227" spans="1:21" ht="17.25" customHeight="1">
      <c r="A227" s="88" t="s">
        <v>149</v>
      </c>
      <c r="B227" s="89"/>
      <c r="C227" s="89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28"/>
      <c r="P227" s="214"/>
      <c r="Q227" s="228"/>
      <c r="R227" s="214"/>
      <c r="S227" s="216"/>
      <c r="T227" s="212"/>
      <c r="U227" s="212"/>
    </row>
    <row r="228" spans="1:22" ht="17.25" customHeight="1">
      <c r="A228" s="6"/>
      <c r="B228" s="6"/>
      <c r="C228" s="75" t="s">
        <v>150</v>
      </c>
      <c r="D228" s="160">
        <f aca="true" t="shared" si="77" ref="D228:D237">SUM(E228:L228)</f>
        <v>106</v>
      </c>
      <c r="E228" s="5">
        <v>0</v>
      </c>
      <c r="F228" s="5">
        <v>0</v>
      </c>
      <c r="G228" s="5">
        <v>0</v>
      </c>
      <c r="H228" s="5">
        <v>0</v>
      </c>
      <c r="I228" s="5">
        <v>65</v>
      </c>
      <c r="J228" s="5">
        <v>41</v>
      </c>
      <c r="K228" s="5">
        <f>-K623</f>
        <v>0</v>
      </c>
      <c r="L228" s="5">
        <v>0</v>
      </c>
      <c r="M228" s="5">
        <f>SUM(E228:I228)</f>
        <v>65</v>
      </c>
      <c r="N228" s="5">
        <v>65</v>
      </c>
      <c r="O228" s="20">
        <f aca="true" t="shared" si="78" ref="O228:O237">IF(AND(P228=0,Q228=0,R228=0),0,SUM(P228:R228))</f>
        <v>4087.3</v>
      </c>
      <c r="P228" s="4">
        <v>0</v>
      </c>
      <c r="Q228" s="20">
        <v>0</v>
      </c>
      <c r="R228" s="20">
        <v>4087.3</v>
      </c>
      <c r="S228" s="21">
        <v>259823.72</v>
      </c>
      <c r="T228" s="100">
        <f aca="true" t="shared" si="79" ref="T228:T237">IF(O228=0,"-",S228/O228)</f>
        <v>63.56854647322193</v>
      </c>
      <c r="U228" s="101">
        <f aca="true" t="shared" si="80" ref="U228:U237">IF(O228=0,"-",O228/N228)</f>
        <v>62.88153846153846</v>
      </c>
      <c r="V228" s="1"/>
    </row>
    <row r="229" spans="1:22" ht="17.25" customHeight="1">
      <c r="A229" s="6"/>
      <c r="B229" s="6"/>
      <c r="C229" s="75" t="s">
        <v>43</v>
      </c>
      <c r="D229" s="160">
        <f t="shared" si="77"/>
        <v>345</v>
      </c>
      <c r="E229" s="5">
        <v>0</v>
      </c>
      <c r="F229" s="5">
        <v>0</v>
      </c>
      <c r="G229" s="5">
        <v>2</v>
      </c>
      <c r="H229" s="5">
        <v>0</v>
      </c>
      <c r="I229" s="5">
        <v>157</v>
      </c>
      <c r="J229" s="5">
        <v>178</v>
      </c>
      <c r="K229" s="5">
        <f>-K624</f>
        <v>0</v>
      </c>
      <c r="L229" s="5">
        <v>8</v>
      </c>
      <c r="M229" s="5">
        <f>SUM(E229:I229)</f>
        <v>159</v>
      </c>
      <c r="N229" s="5">
        <v>157</v>
      </c>
      <c r="O229" s="20">
        <f t="shared" si="78"/>
        <v>8741.6</v>
      </c>
      <c r="P229" s="4">
        <v>0</v>
      </c>
      <c r="Q229" s="20">
        <v>0</v>
      </c>
      <c r="R229" s="4">
        <v>8741.6</v>
      </c>
      <c r="S229" s="21">
        <v>577128.22</v>
      </c>
      <c r="T229" s="3">
        <f t="shared" si="79"/>
        <v>66.02089091241878</v>
      </c>
      <c r="U229" s="61">
        <f t="shared" si="80"/>
        <v>55.678980891719746</v>
      </c>
      <c r="V229" s="1"/>
    </row>
    <row r="230" spans="1:22" ht="17.25" customHeight="1">
      <c r="A230" s="229"/>
      <c r="B230" s="69" t="s">
        <v>41</v>
      </c>
      <c r="C230" s="75" t="s">
        <v>151</v>
      </c>
      <c r="D230" s="160">
        <f t="shared" si="77"/>
        <v>11</v>
      </c>
      <c r="E230" s="5">
        <v>0</v>
      </c>
      <c r="F230" s="5">
        <v>0</v>
      </c>
      <c r="G230" s="5">
        <v>0</v>
      </c>
      <c r="H230" s="5">
        <v>0</v>
      </c>
      <c r="I230" s="5">
        <v>5</v>
      </c>
      <c r="J230" s="5">
        <v>6</v>
      </c>
      <c r="K230" s="5">
        <f>-K625</f>
        <v>0</v>
      </c>
      <c r="L230" s="5">
        <v>0</v>
      </c>
      <c r="M230" s="5">
        <f aca="true" t="shared" si="81" ref="M230:M239">SUM(E230:I230)</f>
        <v>5</v>
      </c>
      <c r="N230" s="5">
        <v>5</v>
      </c>
      <c r="O230" s="20">
        <f t="shared" si="78"/>
        <v>334.4</v>
      </c>
      <c r="P230" s="4">
        <v>0</v>
      </c>
      <c r="Q230" s="20">
        <v>0</v>
      </c>
      <c r="R230" s="4">
        <v>334.4</v>
      </c>
      <c r="S230" s="21">
        <v>10734.51</v>
      </c>
      <c r="T230" s="3">
        <f t="shared" si="79"/>
        <v>32.10080741626795</v>
      </c>
      <c r="U230" s="61">
        <f t="shared" si="80"/>
        <v>66.88</v>
      </c>
      <c r="V230" s="1"/>
    </row>
    <row r="231" spans="1:22" ht="17.25" customHeight="1">
      <c r="A231" s="6"/>
      <c r="B231" s="6"/>
      <c r="C231" s="75" t="s">
        <v>152</v>
      </c>
      <c r="D231" s="160">
        <f t="shared" si="77"/>
        <v>34</v>
      </c>
      <c r="E231" s="5">
        <v>0</v>
      </c>
      <c r="F231" s="5">
        <v>0</v>
      </c>
      <c r="G231" s="5">
        <v>0</v>
      </c>
      <c r="H231" s="5">
        <v>0</v>
      </c>
      <c r="I231" s="5">
        <v>10</v>
      </c>
      <c r="J231" s="5">
        <v>24</v>
      </c>
      <c r="K231" s="5">
        <f>-K626</f>
        <v>0</v>
      </c>
      <c r="L231" s="5">
        <v>0</v>
      </c>
      <c r="M231" s="5">
        <f t="shared" si="81"/>
        <v>10</v>
      </c>
      <c r="N231" s="5">
        <v>10</v>
      </c>
      <c r="O231" s="20">
        <f t="shared" si="78"/>
        <v>932.2</v>
      </c>
      <c r="P231" s="4">
        <v>0</v>
      </c>
      <c r="Q231" s="20">
        <v>0</v>
      </c>
      <c r="R231" s="4">
        <v>932.2</v>
      </c>
      <c r="S231" s="21">
        <v>47581</v>
      </c>
      <c r="T231" s="3">
        <f t="shared" si="79"/>
        <v>51.04162196953443</v>
      </c>
      <c r="U231" s="61">
        <f t="shared" si="80"/>
        <v>93.22</v>
      </c>
      <c r="V231" s="1"/>
    </row>
    <row r="232" spans="1:22" ht="17.25" customHeight="1">
      <c r="A232" s="251" t="s">
        <v>43</v>
      </c>
      <c r="B232" s="32"/>
      <c r="C232" s="91" t="s">
        <v>153</v>
      </c>
      <c r="D232" s="206">
        <f t="shared" si="77"/>
        <v>12</v>
      </c>
      <c r="E232" s="102">
        <v>0</v>
      </c>
      <c r="F232" s="102">
        <v>0</v>
      </c>
      <c r="G232" s="102">
        <v>0</v>
      </c>
      <c r="H232" s="102">
        <v>0</v>
      </c>
      <c r="I232" s="102">
        <v>6</v>
      </c>
      <c r="J232" s="102">
        <v>6</v>
      </c>
      <c r="K232" s="102">
        <f>-K627</f>
        <v>0</v>
      </c>
      <c r="L232" s="102">
        <v>0</v>
      </c>
      <c r="M232" s="230">
        <f t="shared" si="81"/>
        <v>6</v>
      </c>
      <c r="N232" s="102">
        <v>6</v>
      </c>
      <c r="O232" s="103">
        <f t="shared" si="78"/>
        <v>1129</v>
      </c>
      <c r="P232" s="104">
        <v>0</v>
      </c>
      <c r="Q232" s="103">
        <v>0</v>
      </c>
      <c r="R232" s="104">
        <v>1129</v>
      </c>
      <c r="S232" s="105">
        <v>90347.32</v>
      </c>
      <c r="T232" s="106">
        <f t="shared" si="79"/>
        <v>80.02419840566874</v>
      </c>
      <c r="U232" s="107">
        <f t="shared" si="80"/>
        <v>188.16666666666666</v>
      </c>
      <c r="V232" s="1"/>
    </row>
    <row r="233" spans="1:22" ht="17.25" customHeight="1">
      <c r="A233" s="251"/>
      <c r="B233" s="6"/>
      <c r="C233" s="75" t="s">
        <v>158</v>
      </c>
      <c r="D233" s="160">
        <f>SUM(E233:L233)</f>
        <v>57</v>
      </c>
      <c r="E233" s="5">
        <v>0</v>
      </c>
      <c r="F233" s="5">
        <v>0</v>
      </c>
      <c r="G233" s="5">
        <v>0</v>
      </c>
      <c r="H233" s="5">
        <v>0</v>
      </c>
      <c r="I233" s="5">
        <v>17</v>
      </c>
      <c r="J233" s="5">
        <v>31</v>
      </c>
      <c r="K233" s="5">
        <v>5</v>
      </c>
      <c r="L233" s="5">
        <v>4</v>
      </c>
      <c r="M233" s="5">
        <f t="shared" si="81"/>
        <v>17</v>
      </c>
      <c r="N233" s="5">
        <v>17</v>
      </c>
      <c r="O233" s="20">
        <f>IF(AND(P233=0,Q233=0,R233=0),0,SUM(P233:R233))</f>
        <v>1803</v>
      </c>
      <c r="P233" s="4">
        <v>0</v>
      </c>
      <c r="Q233" s="20">
        <v>0</v>
      </c>
      <c r="R233" s="4">
        <v>1803</v>
      </c>
      <c r="S233" s="21">
        <v>68485.7</v>
      </c>
      <c r="T233" s="3">
        <f>IF(O233=0,"-",S233/O233)</f>
        <v>37.98430393788131</v>
      </c>
      <c r="U233" s="61">
        <f>IF(O233=0,"-",O233/N233)</f>
        <v>106.05882352941177</v>
      </c>
      <c r="V233" s="1"/>
    </row>
    <row r="234" spans="1:22" ht="17.25" customHeight="1">
      <c r="A234" s="147"/>
      <c r="B234" s="6"/>
      <c r="C234" s="75" t="s">
        <v>155</v>
      </c>
      <c r="D234" s="160">
        <f>SUM(E234:L234)</f>
        <v>172</v>
      </c>
      <c r="E234" s="5">
        <v>0</v>
      </c>
      <c r="F234" s="5">
        <v>0</v>
      </c>
      <c r="G234" s="5">
        <v>0</v>
      </c>
      <c r="H234" s="5">
        <v>0</v>
      </c>
      <c r="I234" s="5">
        <v>29</v>
      </c>
      <c r="J234" s="5">
        <v>98</v>
      </c>
      <c r="K234" s="5">
        <v>26</v>
      </c>
      <c r="L234" s="5">
        <v>19</v>
      </c>
      <c r="M234" s="5">
        <f t="shared" si="81"/>
        <v>29</v>
      </c>
      <c r="N234" s="5">
        <v>29</v>
      </c>
      <c r="O234" s="20">
        <f>IF(AND(P234=0,Q234=0,R234=0),0,SUM(P234:R234))</f>
        <v>1582</v>
      </c>
      <c r="P234" s="4">
        <v>0</v>
      </c>
      <c r="Q234" s="20">
        <v>0</v>
      </c>
      <c r="R234" s="4">
        <v>1582</v>
      </c>
      <c r="S234" s="21">
        <v>53451.4</v>
      </c>
      <c r="T234" s="3">
        <f>IF(O234=0,"-",S234/O234)</f>
        <v>33.78723135271808</v>
      </c>
      <c r="U234" s="61">
        <f>IF(O234=0,"-",O234/N234)</f>
        <v>54.55172413793103</v>
      </c>
      <c r="V234" s="1"/>
    </row>
    <row r="235" spans="1:22" ht="17.25" customHeight="1">
      <c r="A235" s="6"/>
      <c r="B235" s="6" t="s">
        <v>45</v>
      </c>
      <c r="C235" s="75" t="s">
        <v>156</v>
      </c>
      <c r="D235" s="160">
        <f>SUM(E235:L235)</f>
        <v>80</v>
      </c>
      <c r="E235" s="5">
        <v>0</v>
      </c>
      <c r="F235" s="5">
        <v>0</v>
      </c>
      <c r="G235" s="5">
        <v>0</v>
      </c>
      <c r="H235" s="5">
        <v>0</v>
      </c>
      <c r="I235" s="5">
        <v>17</v>
      </c>
      <c r="J235" s="5">
        <v>25</v>
      </c>
      <c r="K235" s="5">
        <v>31</v>
      </c>
      <c r="L235" s="5">
        <v>7</v>
      </c>
      <c r="M235" s="5">
        <f t="shared" si="81"/>
        <v>17</v>
      </c>
      <c r="N235" s="5">
        <v>17</v>
      </c>
      <c r="O235" s="20">
        <f>IF(AND(P235=0,Q235=0,R235=0),0,SUM(P235:R235))</f>
        <v>1678</v>
      </c>
      <c r="P235" s="4">
        <v>0</v>
      </c>
      <c r="Q235" s="20">
        <v>0</v>
      </c>
      <c r="R235" s="4">
        <v>1678</v>
      </c>
      <c r="S235" s="21">
        <v>47240.7</v>
      </c>
      <c r="T235" s="3">
        <f>IF(O235=0,"-",S235/O235)</f>
        <v>28.152979737783074</v>
      </c>
      <c r="U235" s="61">
        <f>IF(O235=0,"-",O235/N235)</f>
        <v>98.70588235294117</v>
      </c>
      <c r="V235" s="1"/>
    </row>
    <row r="236" spans="1:22" ht="17.25" customHeight="1">
      <c r="A236" s="6"/>
      <c r="B236" s="6"/>
      <c r="C236" s="75" t="s">
        <v>154</v>
      </c>
      <c r="D236" s="160">
        <f>SUM(E236:L236)</f>
        <v>259</v>
      </c>
      <c r="E236" s="5">
        <v>0</v>
      </c>
      <c r="F236" s="5">
        <v>0</v>
      </c>
      <c r="G236" s="5">
        <v>0</v>
      </c>
      <c r="H236" s="5">
        <v>0</v>
      </c>
      <c r="I236" s="5">
        <v>141</v>
      </c>
      <c r="J236" s="5">
        <v>102</v>
      </c>
      <c r="K236" s="5">
        <v>8</v>
      </c>
      <c r="L236" s="5">
        <v>8</v>
      </c>
      <c r="M236" s="5">
        <f t="shared" si="81"/>
        <v>141</v>
      </c>
      <c r="N236" s="5">
        <v>141</v>
      </c>
      <c r="O236" s="20">
        <f>IF(AND(P236=0,Q236=0,R236=0),0,SUM(P236:R236))</f>
        <v>14064.7</v>
      </c>
      <c r="P236" s="4">
        <v>0</v>
      </c>
      <c r="Q236" s="20">
        <v>0</v>
      </c>
      <c r="R236" s="4">
        <v>14064.7</v>
      </c>
      <c r="S236" s="21">
        <v>654369.29</v>
      </c>
      <c r="T236" s="3">
        <f>IF(O236=0,"-",S236/O236)</f>
        <v>46.52564860963974</v>
      </c>
      <c r="U236" s="61">
        <f>IF(O236=0,"-",O236/N236)</f>
        <v>99.74964539007092</v>
      </c>
      <c r="V236" s="1"/>
    </row>
    <row r="237" spans="1:22" ht="17.25" customHeight="1">
      <c r="A237" s="6"/>
      <c r="B237" s="6"/>
      <c r="C237" s="91" t="s">
        <v>157</v>
      </c>
      <c r="D237" s="206">
        <f t="shared" si="77"/>
        <v>51</v>
      </c>
      <c r="E237" s="102">
        <v>0</v>
      </c>
      <c r="F237" s="102">
        <v>0</v>
      </c>
      <c r="G237" s="102">
        <v>0</v>
      </c>
      <c r="H237" s="102">
        <v>0</v>
      </c>
      <c r="I237" s="102">
        <v>38</v>
      </c>
      <c r="J237" s="102">
        <v>10</v>
      </c>
      <c r="K237" s="102">
        <v>3</v>
      </c>
      <c r="L237" s="102">
        <v>0</v>
      </c>
      <c r="M237" s="230">
        <f t="shared" si="81"/>
        <v>38</v>
      </c>
      <c r="N237" s="102">
        <v>39</v>
      </c>
      <c r="O237" s="103">
        <f t="shared" si="78"/>
        <v>3293</v>
      </c>
      <c r="P237" s="104">
        <v>0</v>
      </c>
      <c r="Q237" s="103">
        <v>0</v>
      </c>
      <c r="R237" s="104">
        <v>3293</v>
      </c>
      <c r="S237" s="105">
        <v>159411.9</v>
      </c>
      <c r="T237" s="106">
        <f t="shared" si="79"/>
        <v>48.409322805952016</v>
      </c>
      <c r="U237" s="107">
        <f t="shared" si="80"/>
        <v>84.43589743589743</v>
      </c>
      <c r="V237" s="1"/>
    </row>
    <row r="238" spans="1:22" ht="17.25" customHeight="1">
      <c r="A238" s="247" t="s">
        <v>166</v>
      </c>
      <c r="B238" s="81" t="s">
        <v>77</v>
      </c>
      <c r="C238" s="75" t="s">
        <v>161</v>
      </c>
      <c r="D238" s="160">
        <f>SUM(E238:L238)</f>
        <v>7</v>
      </c>
      <c r="E238" s="5">
        <v>0</v>
      </c>
      <c r="F238" s="5">
        <v>0</v>
      </c>
      <c r="G238" s="5">
        <v>0</v>
      </c>
      <c r="H238" s="5">
        <v>0</v>
      </c>
      <c r="I238" s="5">
        <v>2</v>
      </c>
      <c r="J238" s="5">
        <v>5</v>
      </c>
      <c r="K238" s="5">
        <v>0</v>
      </c>
      <c r="L238" s="5">
        <v>0</v>
      </c>
      <c r="M238" s="5">
        <f t="shared" si="81"/>
        <v>2</v>
      </c>
      <c r="N238" s="5">
        <v>2</v>
      </c>
      <c r="O238" s="20">
        <f>IF(AND(P238=0,Q238=0,R238=0),0,SUM(P238:R238))</f>
        <v>562</v>
      </c>
      <c r="P238" s="4">
        <v>0</v>
      </c>
      <c r="Q238" s="20">
        <v>0</v>
      </c>
      <c r="R238" s="4">
        <v>562</v>
      </c>
      <c r="S238" s="21">
        <v>18372.15</v>
      </c>
      <c r="T238" s="3">
        <f>IF(O238=0,"-",S238/O238)</f>
        <v>32.690658362989325</v>
      </c>
      <c r="U238" s="61">
        <f>IF(O238=0,"-",O238/N238)</f>
        <v>281</v>
      </c>
      <c r="V238" s="1"/>
    </row>
    <row r="239" spans="1:22" ht="17.25" customHeight="1">
      <c r="A239" s="248"/>
      <c r="B239" s="231" t="s">
        <v>254</v>
      </c>
      <c r="C239" s="91" t="s">
        <v>162</v>
      </c>
      <c r="D239" s="206">
        <f>SUM(E239:L239)</f>
        <v>5</v>
      </c>
      <c r="E239" s="102">
        <v>0</v>
      </c>
      <c r="F239" s="102">
        <v>0</v>
      </c>
      <c r="G239" s="102">
        <v>0</v>
      </c>
      <c r="H239" s="102">
        <v>0</v>
      </c>
      <c r="I239" s="102">
        <v>3</v>
      </c>
      <c r="J239" s="102">
        <v>2</v>
      </c>
      <c r="K239" s="102">
        <v>0</v>
      </c>
      <c r="L239" s="102">
        <v>0</v>
      </c>
      <c r="M239" s="230">
        <f t="shared" si="81"/>
        <v>3</v>
      </c>
      <c r="N239" s="102">
        <v>3</v>
      </c>
      <c r="O239" s="103">
        <f>IF(AND(P239=0,Q239=0,R239=0),0,SUM(P239:R239))</f>
        <v>295.8</v>
      </c>
      <c r="P239" s="104">
        <v>0</v>
      </c>
      <c r="Q239" s="103">
        <v>0</v>
      </c>
      <c r="R239" s="104">
        <v>295.8</v>
      </c>
      <c r="S239" s="105">
        <v>11917.52</v>
      </c>
      <c r="T239" s="106">
        <f>IF(O239=0,"-",S239/O239)</f>
        <v>40.28911426639621</v>
      </c>
      <c r="U239" s="107">
        <f>IF(O239=0,"-",O239/N239)</f>
        <v>98.60000000000001</v>
      </c>
      <c r="V239" s="1"/>
    </row>
    <row r="241" ht="17.25">
      <c r="A241" s="92" t="s">
        <v>268</v>
      </c>
    </row>
    <row r="242" ht="17.25">
      <c r="A242" s="92" t="s">
        <v>234</v>
      </c>
    </row>
    <row r="249" ht="18"/>
    <row r="250" ht="18"/>
    <row r="251" ht="18"/>
    <row r="252" ht="18"/>
    <row r="253" ht="18"/>
    <row r="254" ht="18"/>
    <row r="255" ht="18"/>
    <row r="256" ht="18"/>
    <row r="257" ht="18">
      <c r="M257" s="93"/>
    </row>
  </sheetData>
  <mergeCells count="44">
    <mergeCell ref="B73:B75"/>
    <mergeCell ref="O4:O5"/>
    <mergeCell ref="P4:P5"/>
    <mergeCell ref="U4:U5"/>
    <mergeCell ref="Q4:Q5"/>
    <mergeCell ref="R4:R5"/>
    <mergeCell ref="S4:S5"/>
    <mergeCell ref="T4:T5"/>
    <mergeCell ref="D4:D5"/>
    <mergeCell ref="M4:M5"/>
    <mergeCell ref="B50:B51"/>
    <mergeCell ref="B31:B32"/>
    <mergeCell ref="B21:B23"/>
    <mergeCell ref="B40:B41"/>
    <mergeCell ref="N4:N5"/>
    <mergeCell ref="A218:A220"/>
    <mergeCell ref="B104:B105"/>
    <mergeCell ref="A104:A105"/>
    <mergeCell ref="C4:C5"/>
    <mergeCell ref="A22:A23"/>
    <mergeCell ref="B9:B10"/>
    <mergeCell ref="B15:B16"/>
    <mergeCell ref="A4:A5"/>
    <mergeCell ref="B4:B5"/>
    <mergeCell ref="A232:A233"/>
    <mergeCell ref="A224:C224"/>
    <mergeCell ref="A225:C225"/>
    <mergeCell ref="A238:A239"/>
    <mergeCell ref="A211:A212"/>
    <mergeCell ref="B196:B197"/>
    <mergeCell ref="A207:A208"/>
    <mergeCell ref="A175:A177"/>
    <mergeCell ref="A196:A197"/>
    <mergeCell ref="B186:B188"/>
    <mergeCell ref="B182:B183"/>
    <mergeCell ref="B189:B191"/>
    <mergeCell ref="B168:B172"/>
    <mergeCell ref="B163:C163"/>
    <mergeCell ref="B85:B87"/>
    <mergeCell ref="B96:B97"/>
    <mergeCell ref="A127:A128"/>
    <mergeCell ref="B89:B90"/>
    <mergeCell ref="B118:B119"/>
    <mergeCell ref="A116:A117"/>
  </mergeCells>
  <printOptions horizontalCentered="1"/>
  <pageMargins left="0.7874015748031497" right="0.65" top="0.82" bottom="0.5905511811023623" header="0.1968503937007874" footer="0"/>
  <pageSetup fitToHeight="0" horizontalDpi="600" verticalDpi="600" orientation="landscape" paperSize="9" scale="57" r:id="rId2"/>
  <headerFooter alignWithMargins="0">
    <oddHeader>&amp;C&amp;F&amp;A&amp;D</oddHeader>
  </headerFooter>
  <rowBreaks count="5" manualBreakCount="5">
    <brk id="48" max="21" man="1"/>
    <brk id="92" max="21" man="1"/>
    <brk id="137" max="21" man="1"/>
    <brk id="181" max="21" man="1"/>
    <brk id="22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sdouser</cp:lastModifiedBy>
  <cp:lastPrinted>2008-12-26T07:31:14Z</cp:lastPrinted>
  <dcterms:created xsi:type="dcterms:W3CDTF">1998-01-12T09:47:10Z</dcterms:created>
  <dcterms:modified xsi:type="dcterms:W3CDTF">2009-01-28T01:48:10Z</dcterms:modified>
  <cp:category/>
  <cp:version/>
  <cp:contentType/>
  <cp:contentStatus/>
</cp:coreProperties>
</file>